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V Xfrm" sheetId="1" r:id="rId1"/>
    <sheet name="CV Xfrm" sheetId="2" r:id="rId2"/>
    <sheet name="CR Xfrm" sheetId="3" r:id="rId3"/>
    <sheet name="R Xfrm" sheetId="4" r:id="rId4"/>
    <sheet name="V-R Xfrm" sheetId="5" r:id="rId5"/>
  </sheets>
  <definedNames/>
  <calcPr fullCalcOnLoad="1"/>
</workbook>
</file>

<file path=xl/sharedStrings.xml><?xml version="1.0" encoding="utf-8"?>
<sst xmlns="http://schemas.openxmlformats.org/spreadsheetml/2006/main" count="66" uniqueCount="46">
  <si>
    <t>Trasformazioni Filtro V</t>
  </si>
  <si>
    <t>Name</t>
  </si>
  <si>
    <t>V</t>
  </si>
  <si>
    <t>R</t>
  </si>
  <si>
    <t>V-R</t>
  </si>
  <si>
    <t>v1</t>
  </si>
  <si>
    <t>v2</t>
  </si>
  <si>
    <t>v3</t>
  </si>
  <si>
    <t>&lt;v&gt;</t>
  </si>
  <si>
    <t>V-&lt;v&gt;</t>
  </si>
  <si>
    <t>Residui</t>
  </si>
  <si>
    <t>Tv</t>
  </si>
  <si>
    <t>M67 0047</t>
  </si>
  <si>
    <t>Zv</t>
  </si>
  <si>
    <t>M67 0081</t>
  </si>
  <si>
    <t>s.d.</t>
  </si>
  <si>
    <t>M67 0134</t>
  </si>
  <si>
    <t>M67 0161</t>
  </si>
  <si>
    <t>M67 0188</t>
  </si>
  <si>
    <t>M67 0213</t>
  </si>
  <si>
    <t>M67 0259</t>
  </si>
  <si>
    <t>M67 0280</t>
  </si>
  <si>
    <t>M67 0298</t>
  </si>
  <si>
    <t>M67 0299</t>
  </si>
  <si>
    <t>M67 0303</t>
  </si>
  <si>
    <t>Tasformazioni Filtro Clear to V</t>
  </si>
  <si>
    <t>c1</t>
  </si>
  <si>
    <t>c2</t>
  </si>
  <si>
    <t>c3</t>
  </si>
  <si>
    <t>&lt;c&gt;</t>
  </si>
  <si>
    <t>V-&lt;c&gt;</t>
  </si>
  <si>
    <t>Tasformazioni Filtro Clear to R</t>
  </si>
  <si>
    <t>R-&lt;c&gt;</t>
  </si>
  <si>
    <t>Tr</t>
  </si>
  <si>
    <t>Zr</t>
  </si>
  <si>
    <t>Trasformazioni Filtro R</t>
  </si>
  <si>
    <t>r1</t>
  </si>
  <si>
    <t>r2</t>
  </si>
  <si>
    <t>r3</t>
  </si>
  <si>
    <t>&lt;r&gt;</t>
  </si>
  <si>
    <t>R-&lt;r&gt;</t>
  </si>
  <si>
    <t>Trasformazioni Indice di colore</t>
  </si>
  <si>
    <t>v-r</t>
  </si>
  <si>
    <t>Tvr</t>
  </si>
  <si>
    <t>Zvr</t>
  </si>
  <si>
    <t>rms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</si>
</sst>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000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7"/>
      <name val="Arial"/>
      <family val="2"/>
    </font>
    <font>
      <sz val="11"/>
      <color indexed="8"/>
      <name val="Arial"/>
      <family val="2"/>
    </font>
    <font>
      <sz val="11"/>
      <color indexed="57"/>
      <name val="Arial"/>
      <family val="2"/>
    </font>
    <font>
      <sz val="10"/>
      <color indexed="8"/>
      <name val="Calibri"/>
      <family val="2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25"/>
      <name val="Arial"/>
      <family val="2"/>
    </font>
    <font>
      <sz val="11"/>
      <color indexed="25"/>
      <name val="Arial"/>
      <family val="2"/>
    </font>
    <font>
      <vertAlign val="superscript"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8"/>
      <color indexed="8"/>
      <name val="Calibri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0" borderId="0">
      <alignment/>
      <protection/>
    </xf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2">
      <alignment/>
      <protection/>
    </xf>
    <xf numFmtId="0" fontId="2" fillId="0" borderId="0" xfId="42" applyFont="1">
      <alignment/>
      <protection/>
    </xf>
    <xf numFmtId="0" fontId="3" fillId="0" borderId="0" xfId="42" applyFont="1">
      <alignment/>
      <protection/>
    </xf>
    <xf numFmtId="0" fontId="3" fillId="33" borderId="10" xfId="42" applyFont="1" applyFill="1" applyBorder="1">
      <alignment/>
      <protection/>
    </xf>
    <xf numFmtId="0" fontId="3" fillId="33" borderId="11" xfId="42" applyFont="1" applyFill="1" applyBorder="1" applyAlignment="1">
      <alignment horizontal="center"/>
      <protection/>
    </xf>
    <xf numFmtId="0" fontId="3" fillId="33" borderId="12" xfId="42" applyFont="1" applyFill="1" applyBorder="1" applyAlignment="1">
      <alignment horizontal="center"/>
      <protection/>
    </xf>
    <xf numFmtId="0" fontId="2" fillId="0" borderId="0" xfId="42" applyFont="1" applyAlignment="1">
      <alignment horizontal="right"/>
      <protection/>
    </xf>
    <xf numFmtId="0" fontId="3" fillId="0" borderId="13" xfId="42" applyFont="1" applyBorder="1">
      <alignment/>
      <protection/>
    </xf>
    <xf numFmtId="164" fontId="3" fillId="0" borderId="14" xfId="42" applyNumberFormat="1" applyFont="1" applyBorder="1">
      <alignment/>
      <protection/>
    </xf>
    <xf numFmtId="164" fontId="3" fillId="0" borderId="15" xfId="42" applyNumberFormat="1" applyFont="1" applyBorder="1">
      <alignment/>
      <protection/>
    </xf>
    <xf numFmtId="0" fontId="4" fillId="0" borderId="0" xfId="42" applyFont="1" applyAlignment="1">
      <alignment horizontal="right"/>
      <protection/>
    </xf>
    <xf numFmtId="164" fontId="4" fillId="0" borderId="0" xfId="42" applyNumberFormat="1" applyFont="1" applyAlignment="1">
      <alignment horizontal="right"/>
      <protection/>
    </xf>
    <xf numFmtId="0" fontId="3" fillId="0" borderId="16" xfId="42" applyFont="1" applyBorder="1">
      <alignment/>
      <protection/>
    </xf>
    <xf numFmtId="164" fontId="3" fillId="0" borderId="17" xfId="42" applyNumberFormat="1" applyFont="1" applyBorder="1">
      <alignment/>
      <protection/>
    </xf>
    <xf numFmtId="164" fontId="3" fillId="0" borderId="18" xfId="42" applyNumberFormat="1" applyFont="1" applyBorder="1">
      <alignment/>
      <protection/>
    </xf>
    <xf numFmtId="0" fontId="3" fillId="0" borderId="19" xfId="42" applyFont="1" applyBorder="1">
      <alignment/>
      <protection/>
    </xf>
    <xf numFmtId="164" fontId="3" fillId="0" borderId="20" xfId="42" applyNumberFormat="1" applyFont="1" applyBorder="1">
      <alignment/>
      <protection/>
    </xf>
    <xf numFmtId="164" fontId="3" fillId="0" borderId="21" xfId="42" applyNumberFormat="1" applyFont="1" applyBorder="1">
      <alignment/>
      <protection/>
    </xf>
    <xf numFmtId="164" fontId="3" fillId="0" borderId="0" xfId="42" applyNumberFormat="1" applyFont="1">
      <alignment/>
      <protection/>
    </xf>
    <xf numFmtId="0" fontId="6" fillId="0" borderId="0" xfId="42" applyFont="1">
      <alignment/>
      <protection/>
    </xf>
    <xf numFmtId="0" fontId="6" fillId="0" borderId="0" xfId="42" applyFont="1" applyAlignment="1">
      <alignment horizontal="right"/>
      <protection/>
    </xf>
    <xf numFmtId="164" fontId="6" fillId="0" borderId="0" xfId="42" applyNumberFormat="1" applyFont="1">
      <alignment/>
      <protection/>
    </xf>
    <xf numFmtId="164" fontId="3" fillId="0" borderId="14" xfId="42" applyNumberFormat="1" applyFont="1" applyBorder="1" applyAlignment="1">
      <alignment horizontal="right"/>
      <protection/>
    </xf>
    <xf numFmtId="0" fontId="7" fillId="0" borderId="0" xfId="42" applyFont="1" applyAlignment="1">
      <alignment horizontal="right"/>
      <protection/>
    </xf>
    <xf numFmtId="164" fontId="7" fillId="0" borderId="0" xfId="42" applyNumberFormat="1" applyFont="1" applyAlignment="1">
      <alignment horizontal="right"/>
      <protection/>
    </xf>
    <xf numFmtId="164" fontId="3" fillId="0" borderId="17" xfId="42" applyNumberFormat="1" applyFont="1" applyBorder="1" applyAlignment="1">
      <alignment horizontal="right"/>
      <protection/>
    </xf>
    <xf numFmtId="164" fontId="3" fillId="0" borderId="20" xfId="42" applyNumberFormat="1" applyFont="1" applyBorder="1" applyAlignment="1">
      <alignment horizontal="right"/>
      <protection/>
    </xf>
    <xf numFmtId="0" fontId="8" fillId="0" borderId="0" xfId="42" applyFont="1">
      <alignment/>
      <protection/>
    </xf>
    <xf numFmtId="0" fontId="8" fillId="0" borderId="0" xfId="42" applyFont="1" applyAlignment="1">
      <alignment horizontal="right"/>
      <protection/>
    </xf>
    <xf numFmtId="164" fontId="8" fillId="0" borderId="0" xfId="42" applyNumberFormat="1" applyFont="1">
      <alignment/>
      <protection/>
    </xf>
    <xf numFmtId="0" fontId="9" fillId="0" borderId="0" xfId="42" applyFont="1" applyAlignment="1">
      <alignment horizontal="right"/>
      <protection/>
    </xf>
    <xf numFmtId="164" fontId="9" fillId="0" borderId="0" xfId="42" applyNumberFormat="1" applyFont="1" applyAlignment="1">
      <alignment horizontal="right"/>
      <protection/>
    </xf>
    <xf numFmtId="0" fontId="10" fillId="0" borderId="0" xfId="42" applyFont="1">
      <alignment/>
      <protection/>
    </xf>
    <xf numFmtId="0" fontId="11" fillId="0" borderId="0" xfId="42" applyFont="1" applyAlignment="1">
      <alignment horizontal="right"/>
      <protection/>
    </xf>
    <xf numFmtId="164" fontId="11" fillId="0" borderId="0" xfId="42" applyNumberFormat="1" applyFont="1">
      <alignment/>
      <protection/>
    </xf>
    <xf numFmtId="0" fontId="12" fillId="0" borderId="0" xfId="42" applyFont="1" applyAlignment="1">
      <alignment horizontal="right"/>
      <protection/>
    </xf>
    <xf numFmtId="164" fontId="12" fillId="0" borderId="0" xfId="42" applyNumberFormat="1" applyFont="1">
      <alignment/>
      <protection/>
    </xf>
    <xf numFmtId="167" fontId="3" fillId="0" borderId="0" xfId="42" applyNumberFormat="1" applyFont="1">
      <alignment/>
      <protection/>
    </xf>
    <xf numFmtId="164" fontId="2" fillId="0" borderId="0" xfId="42" applyNumberFormat="1" applyFont="1" applyAlignment="1">
      <alignment horizontal="righ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B3B3B3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878787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Trasformazione filtro V</a:t>
            </a:r>
          </a:p>
        </c:rich>
      </c:tx>
      <c:layout>
        <c:manualLayout>
          <c:xMode val="factor"/>
          <c:yMode val="factor"/>
          <c:x val="0.008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20425"/>
          <c:w val="0.87125"/>
          <c:h val="0.66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 Xfrm'!$I$3</c:f>
              <c:strCache>
                <c:ptCount val="1"/>
                <c:pt idx="0">
                  <c:v>V-&lt;v&gt;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12700">
                <a:solidFill>
                  <a:srgbClr val="94BD5E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0"/>
              <c:spPr>
                <a:solidFill>
                  <a:srgbClr val="FFFFCC"/>
                </a:solidFill>
                <a:ln w="3175">
                  <a:solidFill>
                    <a:srgbClr val="000080"/>
                  </a:solidFill>
                </a:ln>
              </c:spPr>
            </c:trendlineLbl>
          </c:trendline>
          <c:xVal>
            <c:numRef>
              <c:f>'V Xfrm'!$D$4:$D$14</c:f>
              <c:numCache/>
            </c:numRef>
          </c:xVal>
          <c:yVal>
            <c:numRef>
              <c:f>'V Xfrm'!$I$4:$I$14</c:f>
              <c:numCache/>
            </c:numRef>
          </c:yVal>
          <c:smooth val="0"/>
        </c:ser>
        <c:axId val="30467766"/>
        <c:axId val="5774439"/>
      </c:scatterChart>
      <c:valAx>
        <c:axId val="30467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(V-R) catalogo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4439"/>
        <c:crossesAt val="0"/>
        <c:crossBetween val="midCat"/>
        <c:dispUnits/>
      </c:valAx>
      <c:valAx>
        <c:axId val="5774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V-&lt;v&gt;</a:t>
                </a:r>
              </a:p>
            </c:rich>
          </c:tx>
          <c:layout>
            <c:manualLayout>
              <c:xMode val="factor"/>
              <c:yMode val="factor"/>
              <c:x val="-0.018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CCCCC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67766"/>
        <c:crossesAt val="0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Test linearità - filtro V</a:t>
            </a:r>
          </a:p>
        </c:rich>
      </c:tx>
      <c:layout>
        <c:manualLayout>
          <c:xMode val="factor"/>
          <c:yMode val="factor"/>
          <c:x val="0.043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22"/>
          <c:w val="0.87025"/>
          <c:h val="0.6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 Xfrm'!$H$3</c:f>
              <c:strCache>
                <c:ptCount val="1"/>
                <c:pt idx="0">
                  <c:v>&lt;v&gt;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12700">
                <a:solidFill>
                  <a:srgbClr val="94BD5E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0"/>
              <c:spPr>
                <a:solidFill>
                  <a:srgbClr val="FFFFCC"/>
                </a:solidFill>
                <a:ln w="3175">
                  <a:solidFill>
                    <a:srgbClr val="000080"/>
                  </a:solidFill>
                </a:ln>
              </c:spPr>
            </c:trendlineLbl>
          </c:trendline>
          <c:xVal>
            <c:numRef>
              <c:f>'V Xfrm'!$B$4:$B$14</c:f>
              <c:numCache/>
            </c:numRef>
          </c:xVal>
          <c:yVal>
            <c:numRef>
              <c:f>'V Xfrm'!$H$4:$H$14</c:f>
              <c:numCache/>
            </c:numRef>
          </c:yVal>
          <c:smooth val="0"/>
        </c:ser>
        <c:axId val="51969952"/>
        <c:axId val="65076385"/>
      </c:scatterChart>
      <c:valAx>
        <c:axId val="51969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catalogo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076385"/>
        <c:crossesAt val="0"/>
        <c:crossBetween val="midCat"/>
        <c:dispUnits/>
      </c:valAx>
      <c:valAx>
        <c:axId val="65076385"/>
        <c:scaling>
          <c:orientation val="minMax"/>
          <c:max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&lt;v&gt; strumentale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969952"/>
        <c:crossesAt val="0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Trasformazioni filtro Clear - V</a:t>
            </a:r>
          </a:p>
        </c:rich>
      </c:tx>
      <c:layout>
        <c:manualLayout>
          <c:xMode val="factor"/>
          <c:yMode val="factor"/>
          <c:x val="0.0307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1175"/>
          <c:w val="0.86925"/>
          <c:h val="0.64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'CV Xfrm'!$I$3</c:f>
              <c:strCache>
                <c:ptCount val="1"/>
                <c:pt idx="0">
                  <c:v>V-&lt;c&gt;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0"/>
              <c:spPr>
                <a:solidFill>
                  <a:srgbClr val="FFFFCC"/>
                </a:solidFill>
                <a:ln w="3175">
                  <a:solidFill>
                    <a:srgbClr val="000080"/>
                  </a:solidFill>
                </a:ln>
              </c:spPr>
            </c:trendlineLbl>
          </c:trendline>
          <c:xVal>
            <c:numRef>
              <c:f>'CV Xfrm'!$D$4:$D$14</c:f>
              <c:numCache/>
            </c:numRef>
          </c:xVal>
          <c:yVal>
            <c:numRef>
              <c:f>'CV Xfrm'!$I$4:$I$14</c:f>
              <c:numCache/>
            </c:numRef>
          </c:yVal>
          <c:smooth val="0"/>
        </c:ser>
        <c:axId val="48816554"/>
        <c:axId val="36695803"/>
      </c:scatterChart>
      <c:valAx>
        <c:axId val="48816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(V-R) catalogo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95803"/>
        <c:crossesAt val="0"/>
        <c:crossBetween val="midCat"/>
        <c:dispUnits/>
      </c:valAx>
      <c:valAx>
        <c:axId val="36695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V-&lt;c&gt;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816554"/>
        <c:crossesAt val="0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Test linearità filtro Clear</a:t>
            </a:r>
          </a:p>
        </c:rich>
      </c:tx>
      <c:layout>
        <c:manualLayout>
          <c:xMode val="factor"/>
          <c:yMode val="factor"/>
          <c:x val="-0.004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975"/>
          <c:w val="0.87025"/>
          <c:h val="0.6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'CV Xfrm'!$H$3</c:f>
              <c:strCache>
                <c:ptCount val="1"/>
                <c:pt idx="0">
                  <c:v>&lt;c&gt;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0"/>
              <c:spPr>
                <a:solidFill>
                  <a:srgbClr val="FFFFCC"/>
                </a:solidFill>
                <a:ln w="3175">
                  <a:solidFill>
                    <a:srgbClr val="000080"/>
                  </a:solidFill>
                </a:ln>
              </c:spPr>
            </c:trendlineLbl>
          </c:trendline>
          <c:xVal>
            <c:numRef>
              <c:f>'CV Xfrm'!$B$4:$B$14</c:f>
              <c:numCache/>
            </c:numRef>
          </c:xVal>
          <c:yVal>
            <c:numRef>
              <c:f>'CV Xfrm'!$H$4:$H$14</c:f>
              <c:numCache/>
            </c:numRef>
          </c:yVal>
          <c:smooth val="0"/>
        </c:ser>
        <c:axId val="61826772"/>
        <c:axId val="19570037"/>
      </c:scatterChart>
      <c:valAx>
        <c:axId val="6182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catalogo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70037"/>
        <c:crossesAt val="0"/>
        <c:crossBetween val="midCat"/>
        <c:dispUnits/>
      </c:valAx>
      <c:valAx>
        <c:axId val="19570037"/>
        <c:scaling>
          <c:orientation val="minMax"/>
          <c:max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&lt;c&gt; strumentale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26772"/>
        <c:crossesAt val="0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Trasformazioni filtro Clear - R</a:t>
            </a:r>
          </a:p>
        </c:rich>
      </c:tx>
      <c:layout>
        <c:manualLayout>
          <c:xMode val="factor"/>
          <c:yMode val="factor"/>
          <c:x val="0.004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2225"/>
          <c:w val="0.86925"/>
          <c:h val="0.62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'CR Xfrm'!$I$3</c:f>
              <c:strCache>
                <c:ptCount val="1"/>
                <c:pt idx="0">
                  <c:v>R-&lt;c&gt;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0"/>
              <c:spPr>
                <a:solidFill>
                  <a:srgbClr val="FFFFCC"/>
                </a:solidFill>
                <a:ln w="3175">
                  <a:solidFill>
                    <a:srgbClr val="000080"/>
                  </a:solidFill>
                </a:ln>
              </c:spPr>
            </c:trendlineLbl>
          </c:trendline>
          <c:xVal>
            <c:numRef>
              <c:f>'CR Xfrm'!$D$4:$D$14</c:f>
              <c:numCache/>
            </c:numRef>
          </c:xVal>
          <c:yVal>
            <c:numRef>
              <c:f>'CR Xfrm'!$I$4:$I$14</c:f>
              <c:numCache/>
            </c:numRef>
          </c:yVal>
          <c:smooth val="0"/>
        </c:ser>
        <c:axId val="41912606"/>
        <c:axId val="41669135"/>
      </c:scatterChart>
      <c:valAx>
        <c:axId val="41912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(V-R) catalogo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69135"/>
        <c:crossesAt val="0"/>
        <c:crossBetween val="midCat"/>
        <c:dispUnits/>
      </c:valAx>
      <c:valAx>
        <c:axId val="41669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V-&lt;c&gt;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12606"/>
        <c:crossesAt val="0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Test linearità filtro Clear</a:t>
            </a:r>
          </a:p>
        </c:rich>
      </c:tx>
      <c:layout>
        <c:manualLayout>
          <c:xMode val="factor"/>
          <c:yMode val="factor"/>
          <c:x val="0.086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9275"/>
          <c:w val="0.87025"/>
          <c:h val="0.6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'CR Xfrm'!$H$3</c:f>
              <c:strCache>
                <c:ptCount val="1"/>
                <c:pt idx="0">
                  <c:v>&lt;c&gt;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0"/>
              <c:spPr>
                <a:solidFill>
                  <a:srgbClr val="FFFFCC"/>
                </a:solidFill>
                <a:ln w="3175">
                  <a:solidFill>
                    <a:srgbClr val="000080"/>
                  </a:solidFill>
                </a:ln>
              </c:spPr>
            </c:trendlineLbl>
          </c:trendline>
          <c:xVal>
            <c:numRef>
              <c:f>'CR Xfrm'!$B$4:$B$14</c:f>
              <c:numCache/>
            </c:numRef>
          </c:xVal>
          <c:yVal>
            <c:numRef>
              <c:f>'CR Xfrm'!$H$4:$H$14</c:f>
              <c:numCache/>
            </c:numRef>
          </c:yVal>
          <c:smooth val="0"/>
        </c:ser>
        <c:axId val="39477896"/>
        <c:axId val="19756745"/>
      </c:scatterChart>
      <c:valAx>
        <c:axId val="39477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catalogo</a:t>
                </a:r>
              </a:p>
            </c:rich>
          </c:tx>
          <c:layout>
            <c:manualLayout>
              <c:xMode val="factor"/>
              <c:yMode val="factor"/>
              <c:x val="-0.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56745"/>
        <c:crossesAt val="0"/>
        <c:crossBetween val="midCat"/>
        <c:dispUnits/>
      </c:valAx>
      <c:valAx>
        <c:axId val="19756745"/>
        <c:scaling>
          <c:orientation val="minMax"/>
          <c:max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&lt;c&gt; strumentale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77896"/>
        <c:crossesAt val="0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Trasformazione filtro R</a:t>
            </a:r>
          </a:p>
        </c:rich>
      </c:tx>
      <c:layout>
        <c:manualLayout>
          <c:xMode val="factor"/>
          <c:yMode val="factor"/>
          <c:x val="0.022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11"/>
          <c:w val="0.87"/>
          <c:h val="0.64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 Xfrm'!$I$3</c:f>
              <c:strCache>
                <c:ptCount val="1"/>
                <c:pt idx="0">
                  <c:v>R-&lt;r&gt;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9966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"/>
              <c:spPr>
                <a:solidFill>
                  <a:srgbClr val="FFFFCC"/>
                </a:solidFill>
                <a:ln w="3175">
                  <a:solidFill>
                    <a:srgbClr val="000080"/>
                  </a:solidFill>
                </a:ln>
              </c:spPr>
            </c:trendlineLbl>
          </c:trendline>
          <c:xVal>
            <c:numRef>
              <c:f>'R Xfrm'!$D$4:$D$14</c:f>
              <c:numCache/>
            </c:numRef>
          </c:xVal>
          <c:yVal>
            <c:numRef>
              <c:f>'R Xfrm'!$I$4:$I$14</c:f>
              <c:numCache/>
            </c:numRef>
          </c:yVal>
          <c:smooth val="0"/>
        </c:ser>
        <c:axId val="43592978"/>
        <c:axId val="56792483"/>
      </c:scatterChart>
      <c:valAx>
        <c:axId val="43592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(V-R) Catalogo</a:t>
                </a:r>
              </a:p>
            </c:rich>
          </c:tx>
          <c:layout>
            <c:manualLayout>
              <c:xMode val="factor"/>
              <c:yMode val="factor"/>
              <c:x val="-0.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92483"/>
        <c:crossesAt val="0"/>
        <c:crossBetween val="midCat"/>
        <c:dispUnits/>
      </c:valAx>
      <c:valAx>
        <c:axId val="56792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&lt;R&gt;-&lt;r&gt;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92978"/>
        <c:crossesAt val="0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 linearità - filtro R</a:t>
            </a:r>
          </a:p>
        </c:rich>
      </c:tx>
      <c:layout>
        <c:manualLayout>
          <c:xMode val="factor"/>
          <c:yMode val="factor"/>
          <c:x val="-0.03925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1175"/>
          <c:w val="0.9"/>
          <c:h val="0.6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 Xfrm'!$H$3</c:f>
              <c:strCache>
                <c:ptCount val="1"/>
                <c:pt idx="0">
                  <c:v>&lt;r&gt;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9966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"/>
              <c:spPr>
                <a:solidFill>
                  <a:srgbClr val="FFFFCC"/>
                </a:solidFill>
                <a:ln w="3175">
                  <a:solidFill>
                    <a:srgbClr val="000080"/>
                  </a:solidFill>
                </a:ln>
              </c:spPr>
            </c:trendlineLbl>
          </c:trendline>
          <c:xVal>
            <c:numRef>
              <c:f>'R Xfrm'!$C$4:$C$14</c:f>
              <c:numCache/>
            </c:numRef>
          </c:xVal>
          <c:yVal>
            <c:numRef>
              <c:f>'R Xfrm'!$H$4:$H$14</c:f>
              <c:numCache/>
            </c:numRef>
          </c:yVal>
          <c:smooth val="0"/>
        </c:ser>
        <c:axId val="41370300"/>
        <c:axId val="36788381"/>
      </c:scatterChart>
      <c:valAx>
        <c:axId val="41370300"/>
        <c:scaling>
          <c:orientation val="minMax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catalogo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88381"/>
        <c:crossesAt val="0"/>
        <c:crossBetween val="midCat"/>
        <c:dispUnits/>
      </c:valAx>
      <c:valAx>
        <c:axId val="36788381"/>
        <c:scaling>
          <c:orientation val="minMax"/>
          <c:max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&lt;r&gt; strumentale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70300"/>
        <c:crossesAt val="0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Trasformazioni (V-R)</a:t>
            </a:r>
          </a:p>
        </c:rich>
      </c:tx>
      <c:layout>
        <c:manualLayout>
          <c:xMode val="factor"/>
          <c:yMode val="factor"/>
          <c:x val="0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18475"/>
          <c:w val="0.84825"/>
          <c:h val="0.6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'V-R Xfrm'!$C$3</c:f>
              <c:strCache>
                <c:ptCount val="1"/>
                <c:pt idx="0">
                  <c:v>V-R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12700">
                <a:solidFill>
                  <a:srgbClr val="996633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0"/>
              <c:spPr>
                <a:solidFill>
                  <a:srgbClr val="FFFFCC"/>
                </a:solidFill>
                <a:ln w="3175">
                  <a:solidFill>
                    <a:srgbClr val="000080"/>
                  </a:solidFill>
                </a:ln>
              </c:spPr>
            </c:trendlineLbl>
          </c:trendline>
          <c:xVal>
            <c:numRef>
              <c:f>'V-R Xfrm'!$B$4:$B$14</c:f>
              <c:numCache/>
            </c:numRef>
          </c:xVal>
          <c:yVal>
            <c:numRef>
              <c:f>'V-R Xfrm'!$C$4:$C$14</c:f>
              <c:numCache/>
            </c:numRef>
          </c:yVal>
          <c:smooth val="0"/>
        </c:ser>
        <c:axId val="62659974"/>
        <c:axId val="27068855"/>
      </c:scatterChart>
      <c:valAx>
        <c:axId val="62659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(v-r) strumentale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68855"/>
        <c:crossesAt val="0"/>
        <c:crossBetween val="midCat"/>
        <c:dispUnits/>
      </c:valAx>
      <c:valAx>
        <c:axId val="27068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(V-R) Catalogo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659974"/>
        <c:crossesAt val="0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17</xdr:row>
      <xdr:rowOff>28575</xdr:rowOff>
    </xdr:from>
    <xdr:to>
      <xdr:col>15</xdr:col>
      <xdr:colOff>47625</xdr:colOff>
      <xdr:row>32</xdr:row>
      <xdr:rowOff>85725</xdr:rowOff>
    </xdr:to>
    <xdr:graphicFrame>
      <xdr:nvGraphicFramePr>
        <xdr:cNvPr id="1" name="Grafico 1"/>
        <xdr:cNvGraphicFramePr/>
      </xdr:nvGraphicFramePr>
      <xdr:xfrm>
        <a:off x="5238750" y="3238500"/>
        <a:ext cx="48101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17</xdr:row>
      <xdr:rowOff>76200</xdr:rowOff>
    </xdr:from>
    <xdr:to>
      <xdr:col>6</xdr:col>
      <xdr:colOff>581025</xdr:colOff>
      <xdr:row>32</xdr:row>
      <xdr:rowOff>142875</xdr:rowOff>
    </xdr:to>
    <xdr:graphicFrame>
      <xdr:nvGraphicFramePr>
        <xdr:cNvPr id="2" name="Grafico 2"/>
        <xdr:cNvGraphicFramePr/>
      </xdr:nvGraphicFramePr>
      <xdr:xfrm>
        <a:off x="219075" y="3286125"/>
        <a:ext cx="47053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16</xdr:row>
      <xdr:rowOff>57150</xdr:rowOff>
    </xdr:from>
    <xdr:to>
      <xdr:col>14</xdr:col>
      <xdr:colOff>476250</xdr:colOff>
      <xdr:row>31</xdr:row>
      <xdr:rowOff>19050</xdr:rowOff>
    </xdr:to>
    <xdr:graphicFrame>
      <xdr:nvGraphicFramePr>
        <xdr:cNvPr id="1" name="Grafico 1"/>
        <xdr:cNvGraphicFramePr/>
      </xdr:nvGraphicFramePr>
      <xdr:xfrm>
        <a:off x="5086350" y="3076575"/>
        <a:ext cx="473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16</xdr:row>
      <xdr:rowOff>28575</xdr:rowOff>
    </xdr:from>
    <xdr:to>
      <xdr:col>6</xdr:col>
      <xdr:colOff>590550</xdr:colOff>
      <xdr:row>30</xdr:row>
      <xdr:rowOff>114300</xdr:rowOff>
    </xdr:to>
    <xdr:graphicFrame>
      <xdr:nvGraphicFramePr>
        <xdr:cNvPr id="2" name="Grafico 2"/>
        <xdr:cNvGraphicFramePr/>
      </xdr:nvGraphicFramePr>
      <xdr:xfrm>
        <a:off x="200025" y="3048000"/>
        <a:ext cx="47053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16</xdr:row>
      <xdr:rowOff>38100</xdr:rowOff>
    </xdr:from>
    <xdr:to>
      <xdr:col>14</xdr:col>
      <xdr:colOff>504825</xdr:colOff>
      <xdr:row>31</xdr:row>
      <xdr:rowOff>0</xdr:rowOff>
    </xdr:to>
    <xdr:graphicFrame>
      <xdr:nvGraphicFramePr>
        <xdr:cNvPr id="1" name="Grafico 1"/>
        <xdr:cNvGraphicFramePr/>
      </xdr:nvGraphicFramePr>
      <xdr:xfrm>
        <a:off x="5114925" y="3057525"/>
        <a:ext cx="473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16</xdr:row>
      <xdr:rowOff>28575</xdr:rowOff>
    </xdr:from>
    <xdr:to>
      <xdr:col>6</xdr:col>
      <xdr:colOff>590550</xdr:colOff>
      <xdr:row>30</xdr:row>
      <xdr:rowOff>114300</xdr:rowOff>
    </xdr:to>
    <xdr:graphicFrame>
      <xdr:nvGraphicFramePr>
        <xdr:cNvPr id="2" name="Grafico 2"/>
        <xdr:cNvGraphicFramePr/>
      </xdr:nvGraphicFramePr>
      <xdr:xfrm>
        <a:off x="200025" y="3048000"/>
        <a:ext cx="47053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15</xdr:row>
      <xdr:rowOff>152400</xdr:rowOff>
    </xdr:from>
    <xdr:to>
      <xdr:col>14</xdr:col>
      <xdr:colOff>428625</xdr:colOff>
      <xdr:row>30</xdr:row>
      <xdr:rowOff>142875</xdr:rowOff>
    </xdr:to>
    <xdr:graphicFrame>
      <xdr:nvGraphicFramePr>
        <xdr:cNvPr id="1" name="Grafico 1"/>
        <xdr:cNvGraphicFramePr/>
      </xdr:nvGraphicFramePr>
      <xdr:xfrm>
        <a:off x="5019675" y="3009900"/>
        <a:ext cx="47434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15</xdr:row>
      <xdr:rowOff>142875</xdr:rowOff>
    </xdr:from>
    <xdr:to>
      <xdr:col>6</xdr:col>
      <xdr:colOff>571500</xdr:colOff>
      <xdr:row>31</xdr:row>
      <xdr:rowOff>19050</xdr:rowOff>
    </xdr:to>
    <xdr:graphicFrame>
      <xdr:nvGraphicFramePr>
        <xdr:cNvPr id="2" name="Grafico 2"/>
        <xdr:cNvGraphicFramePr/>
      </xdr:nvGraphicFramePr>
      <xdr:xfrm>
        <a:off x="180975" y="3000375"/>
        <a:ext cx="46958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47625</xdr:rowOff>
    </xdr:from>
    <xdr:to>
      <xdr:col>7</xdr:col>
      <xdr:colOff>104775</xdr:colOff>
      <xdr:row>29</xdr:row>
      <xdr:rowOff>114300</xdr:rowOff>
    </xdr:to>
    <xdr:graphicFrame>
      <xdr:nvGraphicFramePr>
        <xdr:cNvPr id="1" name="Grafico 1"/>
        <xdr:cNvGraphicFramePr/>
      </xdr:nvGraphicFramePr>
      <xdr:xfrm>
        <a:off x="161925" y="2905125"/>
        <a:ext cx="47529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O16"/>
  <sheetViews>
    <sheetView tabSelected="1" zoomScalePageLayoutView="0" workbookViewId="0" topLeftCell="A1">
      <selection activeCell="N14" sqref="N14"/>
    </sheetView>
  </sheetViews>
  <sheetFormatPr defaultColWidth="9.421875" defaultRowHeight="12.75"/>
  <cols>
    <col min="1" max="1" width="18.00390625" style="1" customWidth="1"/>
    <col min="2" max="16384" width="9.421875" style="1" customWidth="1"/>
  </cols>
  <sheetData>
    <row r="1" spans="1:15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7" t="s">
        <v>11</v>
      </c>
      <c r="L3" s="39">
        <f>SLOPE(I4:I14,D4:D14)</f>
        <v>-0.13323241053342433</v>
      </c>
      <c r="M3" s="3"/>
      <c r="N3" s="3"/>
      <c r="O3" s="3"/>
    </row>
    <row r="4" spans="1:15" ht="15">
      <c r="A4" s="8" t="s">
        <v>12</v>
      </c>
      <c r="B4" s="9">
        <v>11.546</v>
      </c>
      <c r="C4" s="9">
        <v>11.297</v>
      </c>
      <c r="D4" s="9">
        <f aca="true" t="shared" si="0" ref="D4:D14">B4-C4</f>
        <v>0.24899999999999878</v>
      </c>
      <c r="E4" s="9">
        <v>-7.958</v>
      </c>
      <c r="F4" s="9">
        <v>-7.949</v>
      </c>
      <c r="G4" s="9">
        <v>-7.957</v>
      </c>
      <c r="H4" s="9">
        <f aca="true" t="shared" si="1" ref="H4:H14">AVERAGE(E4:G4)</f>
        <v>-7.954666666666667</v>
      </c>
      <c r="I4" s="9">
        <f aca="true" t="shared" si="2" ref="I4:I14">B4-H4</f>
        <v>19.500666666666667</v>
      </c>
      <c r="J4" s="10">
        <f aca="true" t="shared" si="3" ref="J4:J14">D4*$L$3+$L$4-I4</f>
        <v>0.02102436299797361</v>
      </c>
      <c r="K4" s="11" t="s">
        <v>13</v>
      </c>
      <c r="L4" s="12">
        <f>INTERCEPT(I4:I14,D4:D14)</f>
        <v>19.554865899887464</v>
      </c>
      <c r="M4" s="3"/>
      <c r="N4" s="3"/>
      <c r="O4" s="3"/>
    </row>
    <row r="5" spans="1:15" ht="15">
      <c r="A5" s="13" t="s">
        <v>14</v>
      </c>
      <c r="B5" s="14">
        <v>12.213</v>
      </c>
      <c r="C5" s="14">
        <v>11.831</v>
      </c>
      <c r="D5" s="14">
        <f t="shared" si="0"/>
        <v>0.3819999999999997</v>
      </c>
      <c r="E5" s="14">
        <v>-7.2780000000000005</v>
      </c>
      <c r="F5" s="14">
        <v>-7.265</v>
      </c>
      <c r="G5" s="14">
        <v>-7.281</v>
      </c>
      <c r="H5" s="14">
        <f t="shared" si="1"/>
        <v>-7.274666666666666</v>
      </c>
      <c r="I5" s="14">
        <f t="shared" si="2"/>
        <v>19.487666666666666</v>
      </c>
      <c r="J5" s="15">
        <f t="shared" si="3"/>
        <v>0.016304452397029934</v>
      </c>
      <c r="K5" s="11" t="s">
        <v>15</v>
      </c>
      <c r="L5" s="12">
        <f>STDEV(J4:J14)</f>
        <v>0.011272226555198769</v>
      </c>
      <c r="M5" s="3"/>
      <c r="N5" s="3"/>
      <c r="O5" s="3"/>
    </row>
    <row r="6" spans="1:15" ht="15">
      <c r="A6" s="13" t="s">
        <v>16</v>
      </c>
      <c r="B6" s="14">
        <v>12.119</v>
      </c>
      <c r="C6" s="14">
        <v>11.837</v>
      </c>
      <c r="D6" s="14">
        <f t="shared" si="0"/>
        <v>0.28200000000000003</v>
      </c>
      <c r="E6" s="14">
        <v>-7.424</v>
      </c>
      <c r="F6" s="14">
        <v>-7.397</v>
      </c>
      <c r="G6" s="14">
        <v>-7.414</v>
      </c>
      <c r="H6" s="14">
        <f t="shared" si="1"/>
        <v>-7.411666666666666</v>
      </c>
      <c r="I6" s="14">
        <f t="shared" si="2"/>
        <v>19.530666666666665</v>
      </c>
      <c r="J6" s="15">
        <f t="shared" si="3"/>
        <v>-0.013372306549626956</v>
      </c>
      <c r="K6" s="11" t="s">
        <v>45</v>
      </c>
      <c r="L6" s="12">
        <f>SQRT(SUMSQ(J4:J14)/COUNT(J4:J14))</f>
        <v>0.010747646317882742</v>
      </c>
      <c r="M6" s="38"/>
      <c r="N6" s="3"/>
      <c r="O6" s="3"/>
    </row>
    <row r="7" spans="1:15" ht="15">
      <c r="A7" s="13" t="s">
        <v>17</v>
      </c>
      <c r="B7" s="14">
        <v>10.454</v>
      </c>
      <c r="C7" s="14">
        <v>9.886</v>
      </c>
      <c r="D7" s="14">
        <f t="shared" si="0"/>
        <v>0.5680000000000014</v>
      </c>
      <c r="E7" s="14">
        <v>-9.039</v>
      </c>
      <c r="F7" s="14">
        <v>-9.03</v>
      </c>
      <c r="G7" s="14">
        <v>-9.038</v>
      </c>
      <c r="H7" s="14">
        <f t="shared" si="1"/>
        <v>-9.035666666666666</v>
      </c>
      <c r="I7" s="14">
        <f t="shared" si="2"/>
        <v>19.489666666666665</v>
      </c>
      <c r="J7" s="15">
        <f t="shared" si="3"/>
        <v>-0.01047677596218577</v>
      </c>
      <c r="K7" s="3"/>
      <c r="L7" s="3"/>
      <c r="M7" s="3"/>
      <c r="N7" s="3"/>
      <c r="O7" s="3"/>
    </row>
    <row r="8" spans="1:15" ht="15">
      <c r="A8" s="13" t="s">
        <v>18</v>
      </c>
      <c r="B8" s="14">
        <v>11.267</v>
      </c>
      <c r="C8" s="14">
        <v>11.218</v>
      </c>
      <c r="D8" s="14">
        <f t="shared" si="0"/>
        <v>0.04899999999999949</v>
      </c>
      <c r="E8" s="14">
        <v>-8.295</v>
      </c>
      <c r="F8" s="14">
        <v>-8.295</v>
      </c>
      <c r="G8" s="14">
        <v>-8.279</v>
      </c>
      <c r="H8" s="14">
        <f t="shared" si="1"/>
        <v>-8.289666666666667</v>
      </c>
      <c r="I8" s="14">
        <f t="shared" si="2"/>
        <v>19.556666666666665</v>
      </c>
      <c r="J8" s="15">
        <f t="shared" si="3"/>
        <v>-0.00832915489533903</v>
      </c>
      <c r="K8" s="3"/>
      <c r="L8" s="3"/>
      <c r="M8" s="3"/>
      <c r="N8" s="3"/>
      <c r="O8" s="3"/>
    </row>
    <row r="9" spans="1:15" ht="15">
      <c r="A9" s="13" t="s">
        <v>19</v>
      </c>
      <c r="B9" s="14">
        <v>10.533</v>
      </c>
      <c r="C9" s="14">
        <v>9.952</v>
      </c>
      <c r="D9" s="14">
        <f t="shared" si="0"/>
        <v>0.5809999999999995</v>
      </c>
      <c r="E9" s="14">
        <v>-8.952</v>
      </c>
      <c r="F9" s="14">
        <v>-8.956</v>
      </c>
      <c r="G9" s="14">
        <v>-8.955</v>
      </c>
      <c r="H9" s="14">
        <f t="shared" si="1"/>
        <v>-8.954333333333333</v>
      </c>
      <c r="I9" s="14">
        <f t="shared" si="2"/>
        <v>19.487333333333332</v>
      </c>
      <c r="J9" s="15">
        <f t="shared" si="3"/>
        <v>-0.009875463965787645</v>
      </c>
      <c r="K9" s="3"/>
      <c r="L9" s="3"/>
      <c r="M9" s="3"/>
      <c r="N9" s="3"/>
      <c r="O9" s="3"/>
    </row>
    <row r="10" spans="1:15" ht="15">
      <c r="A10" s="13" t="s">
        <v>20</v>
      </c>
      <c r="B10" s="14">
        <v>10.929</v>
      </c>
      <c r="C10" s="14">
        <v>10.788</v>
      </c>
      <c r="D10" s="14">
        <f t="shared" si="0"/>
        <v>0.14100000000000001</v>
      </c>
      <c r="E10" s="14">
        <v>-8.613</v>
      </c>
      <c r="F10" s="14">
        <v>-8.609</v>
      </c>
      <c r="G10" s="14">
        <v>-8.61</v>
      </c>
      <c r="H10" s="14">
        <f t="shared" si="1"/>
        <v>-8.610666666666667</v>
      </c>
      <c r="I10" s="14">
        <f t="shared" si="2"/>
        <v>19.53966666666667</v>
      </c>
      <c r="J10" s="15">
        <f t="shared" si="3"/>
        <v>-0.003586536664418105</v>
      </c>
      <c r="K10" s="3"/>
      <c r="L10" s="3"/>
      <c r="M10" s="3"/>
      <c r="N10" s="3"/>
      <c r="O10" s="3"/>
    </row>
    <row r="11" spans="1:15" ht="15">
      <c r="A11" s="13" t="s">
        <v>21</v>
      </c>
      <c r="B11" s="14">
        <v>12.249</v>
      </c>
      <c r="C11" s="14">
        <v>11.916</v>
      </c>
      <c r="D11" s="14">
        <f t="shared" si="0"/>
        <v>0.3330000000000002</v>
      </c>
      <c r="E11" s="14">
        <v>-7.269</v>
      </c>
      <c r="F11" s="14">
        <v>-7.265</v>
      </c>
      <c r="G11" s="14">
        <v>-7.26</v>
      </c>
      <c r="H11" s="14">
        <f t="shared" si="1"/>
        <v>-7.264666666666666</v>
      </c>
      <c r="I11" s="14">
        <f t="shared" si="2"/>
        <v>19.513666666666666</v>
      </c>
      <c r="J11" s="15">
        <f t="shared" si="3"/>
        <v>-0.003167159486832105</v>
      </c>
      <c r="K11" s="3"/>
      <c r="L11" s="3"/>
      <c r="M11" s="3"/>
      <c r="N11" s="3"/>
      <c r="O11" s="3"/>
    </row>
    <row r="12" spans="1:15" ht="15">
      <c r="A12" s="13" t="s">
        <v>22</v>
      </c>
      <c r="B12" s="14">
        <v>11.637</v>
      </c>
      <c r="C12" s="14">
        <v>11.084</v>
      </c>
      <c r="D12" s="14">
        <f t="shared" si="0"/>
        <v>0.5530000000000008</v>
      </c>
      <c r="E12" s="14">
        <v>-7.845</v>
      </c>
      <c r="F12" s="14">
        <v>-7.844</v>
      </c>
      <c r="G12" s="14">
        <v>-7.843</v>
      </c>
      <c r="H12" s="14">
        <f t="shared" si="1"/>
        <v>-7.844</v>
      </c>
      <c r="I12" s="14">
        <f t="shared" si="2"/>
        <v>19.481</v>
      </c>
      <c r="J12" s="15">
        <f t="shared" si="3"/>
        <v>0.00018837686247863417</v>
      </c>
      <c r="K12" s="3"/>
      <c r="L12" s="3"/>
      <c r="M12" s="3"/>
      <c r="N12" s="3"/>
      <c r="O12" s="3"/>
    </row>
    <row r="13" spans="1:15" ht="15">
      <c r="A13" s="13" t="s">
        <v>23</v>
      </c>
      <c r="B13" s="14">
        <v>11.266</v>
      </c>
      <c r="C13" s="14">
        <v>10.698</v>
      </c>
      <c r="D13" s="14">
        <f t="shared" si="0"/>
        <v>0.5679999999999996</v>
      </c>
      <c r="E13" s="14">
        <v>-8.207</v>
      </c>
      <c r="F13" s="14">
        <v>-8.206</v>
      </c>
      <c r="G13" s="14">
        <v>-8.2</v>
      </c>
      <c r="H13" s="14">
        <f t="shared" si="1"/>
        <v>-8.204333333333333</v>
      </c>
      <c r="I13" s="14">
        <f t="shared" si="2"/>
        <v>19.470333333333333</v>
      </c>
      <c r="J13" s="15">
        <f t="shared" si="3"/>
        <v>0.008856557371146323</v>
      </c>
      <c r="K13" s="3"/>
      <c r="L13" s="3"/>
      <c r="M13" s="3"/>
      <c r="N13" s="3"/>
      <c r="O13" s="3"/>
    </row>
    <row r="14" spans="1:15" ht="15">
      <c r="A14" s="16" t="s">
        <v>24</v>
      </c>
      <c r="B14" s="17">
        <v>12.413</v>
      </c>
      <c r="C14" s="17">
        <v>12.072</v>
      </c>
      <c r="D14" s="17">
        <f t="shared" si="0"/>
        <v>0.3410000000000011</v>
      </c>
      <c r="E14" s="17">
        <v>-7.109</v>
      </c>
      <c r="F14" s="17">
        <v>-7.089</v>
      </c>
      <c r="G14" s="17">
        <v>-7.084</v>
      </c>
      <c r="H14" s="17">
        <f t="shared" si="1"/>
        <v>-7.094</v>
      </c>
      <c r="I14" s="17">
        <f t="shared" si="2"/>
        <v>19.507</v>
      </c>
      <c r="J14" s="18">
        <f t="shared" si="3"/>
        <v>0.002433647895564661</v>
      </c>
      <c r="K14" s="3"/>
      <c r="L14" s="3"/>
      <c r="M14" s="3"/>
      <c r="N14" s="3"/>
      <c r="O14" s="3"/>
    </row>
    <row r="15" spans="1:15" ht="15">
      <c r="A15" s="3"/>
      <c r="B15" s="3"/>
      <c r="C15" s="3"/>
      <c r="D15" s="3"/>
      <c r="E15" s="3"/>
      <c r="F15" s="3"/>
      <c r="G15" s="3"/>
      <c r="H15" s="3"/>
      <c r="I15" s="3"/>
      <c r="J15" s="19"/>
      <c r="K15" s="3"/>
      <c r="L15" s="3"/>
      <c r="M15" s="3"/>
      <c r="N15" s="3"/>
      <c r="O15" s="3"/>
    </row>
    <row r="16" spans="1:15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M15"/>
  <sheetViews>
    <sheetView zoomScalePageLayoutView="0" workbookViewId="0" topLeftCell="A1">
      <selection activeCell="K7" sqref="K7:L7"/>
    </sheetView>
  </sheetViews>
  <sheetFormatPr defaultColWidth="9.421875" defaultRowHeight="12.75"/>
  <cols>
    <col min="1" max="1" width="17.57421875" style="1" customWidth="1"/>
    <col min="2" max="16384" width="9.421875" style="1" customWidth="1"/>
  </cols>
  <sheetData>
    <row r="1" spans="1:13" ht="15">
      <c r="A1" s="20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tr">
        <f>'V Xfrm'!A3</f>
        <v>Name</v>
      </c>
      <c r="B3" s="5" t="str">
        <f>'V Xfrm'!B3</f>
        <v>V</v>
      </c>
      <c r="C3" s="5" t="str">
        <f>'V Xfrm'!C3</f>
        <v>R</v>
      </c>
      <c r="D3" s="5" t="str">
        <f>'V Xfrm'!D3</f>
        <v>V-R</v>
      </c>
      <c r="E3" s="5" t="s">
        <v>26</v>
      </c>
      <c r="F3" s="5" t="s">
        <v>27</v>
      </c>
      <c r="G3" s="5" t="s">
        <v>28</v>
      </c>
      <c r="H3" s="5" t="s">
        <v>29</v>
      </c>
      <c r="I3" s="5" t="s">
        <v>30</v>
      </c>
      <c r="J3" s="6" t="s">
        <v>10</v>
      </c>
      <c r="K3" s="21" t="s">
        <v>11</v>
      </c>
      <c r="L3" s="22">
        <f>SLOPE(I4:I14,D4:D14)</f>
        <v>0.5637535899167263</v>
      </c>
      <c r="M3" s="3"/>
    </row>
    <row r="4" spans="1:13" ht="15">
      <c r="A4" s="8" t="str">
        <f>'V Xfrm'!A4</f>
        <v>M67 0047</v>
      </c>
      <c r="B4" s="9">
        <f>'V Xfrm'!B4</f>
        <v>11.546</v>
      </c>
      <c r="C4" s="9">
        <f>'V Xfrm'!C4</f>
        <v>11.297</v>
      </c>
      <c r="D4" s="23">
        <f>'V Xfrm'!D4</f>
        <v>0.24899999999999878</v>
      </c>
      <c r="E4" s="9">
        <v>-9.728</v>
      </c>
      <c r="F4" s="9">
        <v>-9.718</v>
      </c>
      <c r="G4" s="9">
        <v>-9.737</v>
      </c>
      <c r="H4" s="9">
        <f aca="true" t="shared" si="0" ref="H4:H14">AVERAGE(E4:G4)</f>
        <v>-9.727666666666666</v>
      </c>
      <c r="I4" s="9">
        <f aca="true" t="shared" si="1" ref="I4:I14">B4-H4</f>
        <v>21.273666666666664</v>
      </c>
      <c r="J4" s="10">
        <f aca="true" t="shared" si="2" ref="J4:J14">D4*$L$3+$L$4-I4</f>
        <v>0.004964573126265748</v>
      </c>
      <c r="K4" s="24" t="s">
        <v>13</v>
      </c>
      <c r="L4" s="25">
        <f>INTERCEPT(I4:I14,D4:D14)</f>
        <v>21.138256595903666</v>
      </c>
      <c r="M4" s="3"/>
    </row>
    <row r="5" spans="1:13" ht="15">
      <c r="A5" s="13" t="str">
        <f>'V Xfrm'!A5</f>
        <v>M67 0081</v>
      </c>
      <c r="B5" s="14">
        <f>'V Xfrm'!B5</f>
        <v>12.213</v>
      </c>
      <c r="C5" s="14">
        <f>'V Xfrm'!C5</f>
        <v>11.831</v>
      </c>
      <c r="D5" s="26">
        <f>'V Xfrm'!D5</f>
        <v>0.3819999999999997</v>
      </c>
      <c r="E5" s="14">
        <v>-9.125</v>
      </c>
      <c r="F5" s="14">
        <v>-9.128</v>
      </c>
      <c r="G5" s="14">
        <v>-9.136</v>
      </c>
      <c r="H5" s="14">
        <f t="shared" si="0"/>
        <v>-9.129666666666667</v>
      </c>
      <c r="I5" s="14">
        <f t="shared" si="1"/>
        <v>21.342666666666666</v>
      </c>
      <c r="J5" s="15">
        <f t="shared" si="2"/>
        <v>0.010943800585188512</v>
      </c>
      <c r="K5" s="24" t="s">
        <v>15</v>
      </c>
      <c r="L5" s="25">
        <f>STDEV(J4:J14)</f>
        <v>0.011871450547758618</v>
      </c>
      <c r="M5" s="3"/>
    </row>
    <row r="6" spans="1:13" ht="15">
      <c r="A6" s="13" t="str">
        <f>'V Xfrm'!A6</f>
        <v>M67 0134</v>
      </c>
      <c r="B6" s="14">
        <f>'V Xfrm'!B6</f>
        <v>12.119</v>
      </c>
      <c r="C6" s="14">
        <f>'V Xfrm'!C6</f>
        <v>11.837</v>
      </c>
      <c r="D6" s="26">
        <f>'V Xfrm'!D6</f>
        <v>0.28200000000000003</v>
      </c>
      <c r="E6" s="14">
        <v>-9.169</v>
      </c>
      <c r="F6" s="14">
        <v>-9.167</v>
      </c>
      <c r="G6" s="14">
        <v>-9.18</v>
      </c>
      <c r="H6" s="14">
        <f t="shared" si="0"/>
        <v>-9.171999999999999</v>
      </c>
      <c r="I6" s="14">
        <f t="shared" si="1"/>
        <v>21.290999999999997</v>
      </c>
      <c r="J6" s="15">
        <f t="shared" si="2"/>
        <v>0.006235108260185029</v>
      </c>
      <c r="K6" s="24" t="s">
        <v>45</v>
      </c>
      <c r="L6" s="25">
        <f>SQRT(SUMSQ(J4:J14)/COUNT(J4:J14))</f>
        <v>0.011318983977366937</v>
      </c>
      <c r="M6" s="3"/>
    </row>
    <row r="7" spans="1:13" ht="15">
      <c r="A7" s="13" t="str">
        <f>'V Xfrm'!A7</f>
        <v>M67 0161</v>
      </c>
      <c r="B7" s="14">
        <f>'V Xfrm'!B7</f>
        <v>10.454</v>
      </c>
      <c r="C7" s="14">
        <f>'V Xfrm'!C7</f>
        <v>9.886</v>
      </c>
      <c r="D7" s="26">
        <f>'V Xfrm'!D7</f>
        <v>0.5680000000000014</v>
      </c>
      <c r="E7" s="14">
        <v>-10.993</v>
      </c>
      <c r="F7" s="14">
        <v>-11.008</v>
      </c>
      <c r="G7" s="14">
        <v>-11.005</v>
      </c>
      <c r="H7" s="14">
        <f t="shared" si="0"/>
        <v>-11.002</v>
      </c>
      <c r="I7" s="14">
        <f t="shared" si="1"/>
        <v>21.456000000000003</v>
      </c>
      <c r="J7" s="15">
        <f t="shared" si="2"/>
        <v>0.002468634976363404</v>
      </c>
      <c r="K7" s="3"/>
      <c r="L7" s="3"/>
      <c r="M7" s="3"/>
    </row>
    <row r="8" spans="1:13" ht="15">
      <c r="A8" s="13" t="str">
        <f>'V Xfrm'!A8</f>
        <v>M67 0188</v>
      </c>
      <c r="B8" s="14">
        <f>'V Xfrm'!B8</f>
        <v>11.267</v>
      </c>
      <c r="C8" s="14">
        <f>'V Xfrm'!C8</f>
        <v>11.218</v>
      </c>
      <c r="D8" s="26">
        <f>'V Xfrm'!D8</f>
        <v>0.04899999999999949</v>
      </c>
      <c r="E8" s="14">
        <v>-9.918</v>
      </c>
      <c r="F8" s="14">
        <v>-9.92</v>
      </c>
      <c r="G8" s="14">
        <v>-9.927</v>
      </c>
      <c r="H8" s="14">
        <f t="shared" si="0"/>
        <v>-9.921666666666667</v>
      </c>
      <c r="I8" s="14">
        <f t="shared" si="1"/>
        <v>21.188666666666666</v>
      </c>
      <c r="J8" s="15">
        <f t="shared" si="2"/>
        <v>-0.022786144857079194</v>
      </c>
      <c r="K8" s="3"/>
      <c r="L8" s="3"/>
      <c r="M8" s="3"/>
    </row>
    <row r="9" spans="1:13" ht="15">
      <c r="A9" s="13" t="str">
        <f>'V Xfrm'!A9</f>
        <v>M67 0213</v>
      </c>
      <c r="B9" s="14">
        <f>'V Xfrm'!B9</f>
        <v>10.533</v>
      </c>
      <c r="C9" s="14">
        <f>'V Xfrm'!C9</f>
        <v>9.952</v>
      </c>
      <c r="D9" s="26">
        <f>'V Xfrm'!D9</f>
        <v>0.5809999999999995</v>
      </c>
      <c r="E9" s="14">
        <v>-10.935</v>
      </c>
      <c r="F9" s="14">
        <v>-10.942</v>
      </c>
      <c r="G9" s="14">
        <v>-10.948</v>
      </c>
      <c r="H9" s="14">
        <f t="shared" si="0"/>
        <v>-10.941666666666668</v>
      </c>
      <c r="I9" s="14">
        <f t="shared" si="1"/>
        <v>21.474666666666668</v>
      </c>
      <c r="J9" s="15">
        <f t="shared" si="2"/>
        <v>-0.008869235021382593</v>
      </c>
      <c r="K9" s="3"/>
      <c r="L9" s="3"/>
      <c r="M9" s="3"/>
    </row>
    <row r="10" spans="1:13" ht="15">
      <c r="A10" s="13" t="str">
        <f>'V Xfrm'!A10</f>
        <v>M67 0259</v>
      </c>
      <c r="B10" s="14">
        <f>'V Xfrm'!B10</f>
        <v>10.929</v>
      </c>
      <c r="C10" s="14">
        <f>'V Xfrm'!C10</f>
        <v>10.788</v>
      </c>
      <c r="D10" s="26">
        <f>'V Xfrm'!D10</f>
        <v>0.14100000000000001</v>
      </c>
      <c r="E10" s="14">
        <v>-10.288</v>
      </c>
      <c r="F10" s="14">
        <v>-10.283</v>
      </c>
      <c r="G10" s="14">
        <v>-10.294</v>
      </c>
      <c r="H10" s="14">
        <f t="shared" si="0"/>
        <v>-10.288333333333332</v>
      </c>
      <c r="I10" s="14">
        <f t="shared" si="1"/>
        <v>21.217333333333332</v>
      </c>
      <c r="J10" s="15">
        <f t="shared" si="2"/>
        <v>0.0004125187485932713</v>
      </c>
      <c r="K10" s="3"/>
      <c r="L10" s="3"/>
      <c r="M10" s="3"/>
    </row>
    <row r="11" spans="1:13" ht="15">
      <c r="A11" s="13" t="str">
        <f>'V Xfrm'!A11</f>
        <v>M67 0280</v>
      </c>
      <c r="B11" s="14">
        <f>'V Xfrm'!B11</f>
        <v>12.249</v>
      </c>
      <c r="C11" s="14">
        <f>'V Xfrm'!C11</f>
        <v>11.916</v>
      </c>
      <c r="D11" s="26">
        <f>'V Xfrm'!D11</f>
        <v>0.3330000000000002</v>
      </c>
      <c r="E11" s="14">
        <v>-9.052</v>
      </c>
      <c r="F11" s="14">
        <v>-9.055</v>
      </c>
      <c r="G11" s="14">
        <v>-9.07</v>
      </c>
      <c r="H11" s="14">
        <f t="shared" si="0"/>
        <v>-9.059</v>
      </c>
      <c r="I11" s="14">
        <f t="shared" si="1"/>
        <v>21.308</v>
      </c>
      <c r="J11" s="15">
        <f t="shared" si="2"/>
        <v>0.017986541345937468</v>
      </c>
      <c r="K11" s="3"/>
      <c r="L11" s="3"/>
      <c r="M11" s="3"/>
    </row>
    <row r="12" spans="1:13" ht="15">
      <c r="A12" s="13" t="str">
        <f>'V Xfrm'!A12</f>
        <v>M67 0298</v>
      </c>
      <c r="B12" s="14">
        <f>'V Xfrm'!B12</f>
        <v>11.637</v>
      </c>
      <c r="C12" s="14">
        <f>'V Xfrm'!C12</f>
        <v>11.084</v>
      </c>
      <c r="D12" s="26">
        <f>'V Xfrm'!D12</f>
        <v>0.5530000000000008</v>
      </c>
      <c r="E12" s="14">
        <v>-9.821</v>
      </c>
      <c r="F12" s="14">
        <v>-9.816</v>
      </c>
      <c r="G12" s="14">
        <v>-9.837</v>
      </c>
      <c r="H12" s="14">
        <f t="shared" si="0"/>
        <v>-9.824666666666667</v>
      </c>
      <c r="I12" s="14">
        <f t="shared" si="1"/>
        <v>21.461666666666666</v>
      </c>
      <c r="J12" s="15">
        <f t="shared" si="2"/>
        <v>-0.011654335539049043</v>
      </c>
      <c r="K12" s="3"/>
      <c r="L12" s="3"/>
      <c r="M12" s="3"/>
    </row>
    <row r="13" spans="1:13" ht="15">
      <c r="A13" s="13" t="str">
        <f>'V Xfrm'!A13</f>
        <v>M67 0299</v>
      </c>
      <c r="B13" s="14">
        <f>'V Xfrm'!B13</f>
        <v>11.266</v>
      </c>
      <c r="C13" s="14">
        <f>'V Xfrm'!C13</f>
        <v>10.698</v>
      </c>
      <c r="D13" s="26">
        <f>'V Xfrm'!D13</f>
        <v>0.5679999999999996</v>
      </c>
      <c r="E13" s="14">
        <v>-10.195</v>
      </c>
      <c r="F13" s="14">
        <v>-10.195</v>
      </c>
      <c r="G13" s="14">
        <v>-10.214</v>
      </c>
      <c r="H13" s="14">
        <f t="shared" si="0"/>
        <v>-10.201333333333332</v>
      </c>
      <c r="I13" s="14">
        <f t="shared" si="1"/>
        <v>21.467333333333332</v>
      </c>
      <c r="J13" s="15">
        <f t="shared" si="2"/>
        <v>-0.008864698356966016</v>
      </c>
      <c r="K13" s="3"/>
      <c r="L13" s="3"/>
      <c r="M13" s="3"/>
    </row>
    <row r="14" spans="1:13" ht="15">
      <c r="A14" s="16" t="str">
        <f>'V Xfrm'!A14</f>
        <v>M67 0303</v>
      </c>
      <c r="B14" s="17">
        <f>'V Xfrm'!B14</f>
        <v>12.413</v>
      </c>
      <c r="C14" s="17">
        <f>'V Xfrm'!C14</f>
        <v>12.072</v>
      </c>
      <c r="D14" s="27">
        <f>'V Xfrm'!D14</f>
        <v>0.3410000000000011</v>
      </c>
      <c r="E14" s="17">
        <v>-8.903</v>
      </c>
      <c r="F14" s="17">
        <v>-8.903</v>
      </c>
      <c r="G14" s="17">
        <v>-8.919</v>
      </c>
      <c r="H14" s="17">
        <f t="shared" si="0"/>
        <v>-8.908333333333333</v>
      </c>
      <c r="I14" s="17">
        <f t="shared" si="1"/>
        <v>21.321333333333335</v>
      </c>
      <c r="J14" s="18">
        <f t="shared" si="2"/>
        <v>0.009163236731936308</v>
      </c>
      <c r="K14" s="3"/>
      <c r="L14" s="3"/>
      <c r="M14" s="3"/>
    </row>
    <row r="15" spans="1:13" ht="15">
      <c r="A15" s="3"/>
      <c r="B15" s="3"/>
      <c r="C15" s="3"/>
      <c r="D15" s="3"/>
      <c r="E15" s="3"/>
      <c r="F15" s="3"/>
      <c r="G15" s="3"/>
      <c r="H15" s="3"/>
      <c r="I15" s="3"/>
      <c r="J15" s="19"/>
      <c r="K15" s="3"/>
      <c r="L15" s="3"/>
      <c r="M15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M15"/>
  <sheetViews>
    <sheetView zoomScalePageLayoutView="0" workbookViewId="0" topLeftCell="A1">
      <selection activeCell="K7" sqref="K7:L7"/>
    </sheetView>
  </sheetViews>
  <sheetFormatPr defaultColWidth="9.421875" defaultRowHeight="12.75"/>
  <cols>
    <col min="1" max="1" width="17.57421875" style="1" customWidth="1"/>
    <col min="2" max="16384" width="9.421875" style="1" customWidth="1"/>
  </cols>
  <sheetData>
    <row r="1" spans="1:13" ht="15">
      <c r="A1" s="20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tr">
        <f>'V Xfrm'!A3</f>
        <v>Name</v>
      </c>
      <c r="B3" s="5" t="str">
        <f>'V Xfrm'!B3</f>
        <v>V</v>
      </c>
      <c r="C3" s="5" t="str">
        <f>'V Xfrm'!C3</f>
        <v>R</v>
      </c>
      <c r="D3" s="5" t="str">
        <f>'V Xfrm'!D3</f>
        <v>V-R</v>
      </c>
      <c r="E3" s="5" t="s">
        <v>26</v>
      </c>
      <c r="F3" s="5" t="s">
        <v>27</v>
      </c>
      <c r="G3" s="5" t="s">
        <v>28</v>
      </c>
      <c r="H3" s="5" t="s">
        <v>29</v>
      </c>
      <c r="I3" s="5" t="s">
        <v>32</v>
      </c>
      <c r="J3" s="6" t="s">
        <v>10</v>
      </c>
      <c r="K3" s="21" t="s">
        <v>33</v>
      </c>
      <c r="L3" s="22">
        <f>SLOPE(I4:I14,D4:D14)</f>
        <v>-0.436246410083276</v>
      </c>
      <c r="M3" s="3"/>
    </row>
    <row r="4" spans="1:13" ht="15">
      <c r="A4" s="8" t="str">
        <f>'V Xfrm'!A4</f>
        <v>M67 0047</v>
      </c>
      <c r="B4" s="9">
        <f>'V Xfrm'!B4</f>
        <v>11.546</v>
      </c>
      <c r="C4" s="9">
        <f>'V Xfrm'!C4</f>
        <v>11.297</v>
      </c>
      <c r="D4" s="23">
        <f>'V Xfrm'!D4</f>
        <v>0.24899999999999878</v>
      </c>
      <c r="E4" s="9">
        <v>-9.728</v>
      </c>
      <c r="F4" s="9">
        <v>-9.718</v>
      </c>
      <c r="G4" s="9">
        <v>-9.737</v>
      </c>
      <c r="H4" s="9">
        <f aca="true" t="shared" si="0" ref="H4:H14">AVERAGE(E4:G4)</f>
        <v>-9.727666666666666</v>
      </c>
      <c r="I4" s="9">
        <f aca="true" t="shared" si="1" ref="I4:I14">C4-H4</f>
        <v>21.02466666666667</v>
      </c>
      <c r="J4" s="10">
        <f aca="true" t="shared" si="2" ref="J4:J14">D4*$L$3+$L$4-I4</f>
        <v>0.0049645731262693005</v>
      </c>
      <c r="K4" s="24" t="s">
        <v>34</v>
      </c>
      <c r="L4" s="25">
        <f>INTERCEPT(I4:I14,D4:D14)</f>
        <v>21.138256595903673</v>
      </c>
      <c r="M4" s="3"/>
    </row>
    <row r="5" spans="1:13" ht="15">
      <c r="A5" s="13" t="str">
        <f>'V Xfrm'!A5</f>
        <v>M67 0081</v>
      </c>
      <c r="B5" s="14">
        <f>'V Xfrm'!B5</f>
        <v>12.213</v>
      </c>
      <c r="C5" s="14">
        <f>'V Xfrm'!C5</f>
        <v>11.831</v>
      </c>
      <c r="D5" s="26">
        <f>'V Xfrm'!D5</f>
        <v>0.3819999999999997</v>
      </c>
      <c r="E5" s="14">
        <v>-9.125</v>
      </c>
      <c r="F5" s="14">
        <v>-9.128</v>
      </c>
      <c r="G5" s="14">
        <v>-9.136</v>
      </c>
      <c r="H5" s="14">
        <f t="shared" si="0"/>
        <v>-9.129666666666667</v>
      </c>
      <c r="I5" s="14">
        <f t="shared" si="1"/>
        <v>20.96066666666667</v>
      </c>
      <c r="J5" s="15">
        <f t="shared" si="2"/>
        <v>0.010943800585192065</v>
      </c>
      <c r="K5" s="24" t="s">
        <v>15</v>
      </c>
      <c r="L5" s="25">
        <f>STDEV(J4:J14)</f>
        <v>0.011871450547758861</v>
      </c>
      <c r="M5" s="3"/>
    </row>
    <row r="6" spans="1:13" ht="15">
      <c r="A6" s="13" t="str">
        <f>'V Xfrm'!A6</f>
        <v>M67 0134</v>
      </c>
      <c r="B6" s="14">
        <f>'V Xfrm'!B6</f>
        <v>12.119</v>
      </c>
      <c r="C6" s="14">
        <f>'V Xfrm'!C6</f>
        <v>11.837</v>
      </c>
      <c r="D6" s="26">
        <f>'V Xfrm'!D6</f>
        <v>0.28200000000000003</v>
      </c>
      <c r="E6" s="14">
        <v>-9.169</v>
      </c>
      <c r="F6" s="14">
        <v>-9.167</v>
      </c>
      <c r="G6" s="14">
        <v>-9.18</v>
      </c>
      <c r="H6" s="14">
        <f t="shared" si="0"/>
        <v>-9.171999999999999</v>
      </c>
      <c r="I6" s="14">
        <f t="shared" si="1"/>
        <v>21.009</v>
      </c>
      <c r="J6" s="15">
        <f t="shared" si="2"/>
        <v>0.006235108260188582</v>
      </c>
      <c r="K6" s="24" t="s">
        <v>45</v>
      </c>
      <c r="L6" s="25">
        <f>SQRT(SUMSQ(J4:J14)/COUNT(J4:J14))</f>
        <v>0.01131898397736717</v>
      </c>
      <c r="M6" s="3"/>
    </row>
    <row r="7" spans="1:13" ht="15">
      <c r="A7" s="13" t="str">
        <f>'V Xfrm'!A7</f>
        <v>M67 0161</v>
      </c>
      <c r="B7" s="14">
        <f>'V Xfrm'!B7</f>
        <v>10.454</v>
      </c>
      <c r="C7" s="14">
        <f>'V Xfrm'!C7</f>
        <v>9.886</v>
      </c>
      <c r="D7" s="26">
        <f>'V Xfrm'!D7</f>
        <v>0.5680000000000014</v>
      </c>
      <c r="E7" s="14">
        <v>-10.993</v>
      </c>
      <c r="F7" s="14">
        <v>-11.008</v>
      </c>
      <c r="G7" s="14">
        <v>-11.005</v>
      </c>
      <c r="H7" s="14">
        <f t="shared" si="0"/>
        <v>-11.002</v>
      </c>
      <c r="I7" s="14">
        <f t="shared" si="1"/>
        <v>20.887999999999998</v>
      </c>
      <c r="J7" s="15">
        <f t="shared" si="2"/>
        <v>0.0024686349763740623</v>
      </c>
      <c r="K7" s="3"/>
      <c r="L7" s="3"/>
      <c r="M7" s="3"/>
    </row>
    <row r="8" spans="1:13" ht="15">
      <c r="A8" s="13" t="str">
        <f>'V Xfrm'!A8</f>
        <v>M67 0188</v>
      </c>
      <c r="B8" s="14">
        <f>'V Xfrm'!B8</f>
        <v>11.267</v>
      </c>
      <c r="C8" s="14">
        <f>'V Xfrm'!C8</f>
        <v>11.218</v>
      </c>
      <c r="D8" s="26">
        <f>'V Xfrm'!D8</f>
        <v>0.04899999999999949</v>
      </c>
      <c r="E8" s="14">
        <v>-9.918</v>
      </c>
      <c r="F8" s="14">
        <v>-9.92</v>
      </c>
      <c r="G8" s="14">
        <v>-9.927</v>
      </c>
      <c r="H8" s="14">
        <f t="shared" si="0"/>
        <v>-9.921666666666667</v>
      </c>
      <c r="I8" s="14">
        <f t="shared" si="1"/>
        <v>21.139666666666667</v>
      </c>
      <c r="J8" s="15">
        <f t="shared" si="2"/>
        <v>-0.02278614485707564</v>
      </c>
      <c r="K8" s="3"/>
      <c r="L8" s="3"/>
      <c r="M8" s="3"/>
    </row>
    <row r="9" spans="1:13" ht="15">
      <c r="A9" s="13" t="str">
        <f>'V Xfrm'!A9</f>
        <v>M67 0213</v>
      </c>
      <c r="B9" s="14">
        <f>'V Xfrm'!B9</f>
        <v>10.533</v>
      </c>
      <c r="C9" s="14">
        <f>'V Xfrm'!C9</f>
        <v>9.952</v>
      </c>
      <c r="D9" s="26">
        <f>'V Xfrm'!D9</f>
        <v>0.5809999999999995</v>
      </c>
      <c r="E9" s="14">
        <v>-10.935</v>
      </c>
      <c r="F9" s="14">
        <v>-10.942</v>
      </c>
      <c r="G9" s="14">
        <v>-10.948</v>
      </c>
      <c r="H9" s="14">
        <f t="shared" si="0"/>
        <v>-10.941666666666668</v>
      </c>
      <c r="I9" s="14">
        <f t="shared" si="1"/>
        <v>20.893666666666668</v>
      </c>
      <c r="J9" s="15">
        <f t="shared" si="2"/>
        <v>-0.00886923502137904</v>
      </c>
      <c r="K9" s="3"/>
      <c r="L9" s="3"/>
      <c r="M9" s="3"/>
    </row>
    <row r="10" spans="1:13" ht="15">
      <c r="A10" s="13" t="str">
        <f>'V Xfrm'!A10</f>
        <v>M67 0259</v>
      </c>
      <c r="B10" s="14">
        <f>'V Xfrm'!B10</f>
        <v>10.929</v>
      </c>
      <c r="C10" s="14">
        <f>'V Xfrm'!C10</f>
        <v>10.788</v>
      </c>
      <c r="D10" s="26">
        <f>'V Xfrm'!D10</f>
        <v>0.14100000000000001</v>
      </c>
      <c r="E10" s="14">
        <v>-10.288</v>
      </c>
      <c r="F10" s="14">
        <v>-10.283</v>
      </c>
      <c r="G10" s="14">
        <v>-10.294</v>
      </c>
      <c r="H10" s="14">
        <f t="shared" si="0"/>
        <v>-10.288333333333332</v>
      </c>
      <c r="I10" s="14">
        <f t="shared" si="1"/>
        <v>21.07633333333333</v>
      </c>
      <c r="J10" s="15">
        <f t="shared" si="2"/>
        <v>0.00041251874860037674</v>
      </c>
      <c r="K10" s="3"/>
      <c r="L10" s="3"/>
      <c r="M10" s="3"/>
    </row>
    <row r="11" spans="1:13" ht="15">
      <c r="A11" s="13" t="str">
        <f>'V Xfrm'!A11</f>
        <v>M67 0280</v>
      </c>
      <c r="B11" s="14">
        <f>'V Xfrm'!B11</f>
        <v>12.249</v>
      </c>
      <c r="C11" s="14">
        <f>'V Xfrm'!C11</f>
        <v>11.916</v>
      </c>
      <c r="D11" s="26">
        <f>'V Xfrm'!D11</f>
        <v>0.3330000000000002</v>
      </c>
      <c r="E11" s="14">
        <v>-9.052</v>
      </c>
      <c r="F11" s="14">
        <v>-9.055</v>
      </c>
      <c r="G11" s="14">
        <v>-9.07</v>
      </c>
      <c r="H11" s="14">
        <f t="shared" si="0"/>
        <v>-9.059</v>
      </c>
      <c r="I11" s="14">
        <f t="shared" si="1"/>
        <v>20.975</v>
      </c>
      <c r="J11" s="15">
        <f t="shared" si="2"/>
        <v>0.01798654134594102</v>
      </c>
      <c r="K11" s="3"/>
      <c r="L11" s="3"/>
      <c r="M11" s="3"/>
    </row>
    <row r="12" spans="1:13" ht="15">
      <c r="A12" s="13" t="str">
        <f>'V Xfrm'!A12</f>
        <v>M67 0298</v>
      </c>
      <c r="B12" s="14">
        <f>'V Xfrm'!B12</f>
        <v>11.637</v>
      </c>
      <c r="C12" s="14">
        <f>'V Xfrm'!C12</f>
        <v>11.084</v>
      </c>
      <c r="D12" s="26">
        <f>'V Xfrm'!D12</f>
        <v>0.5530000000000008</v>
      </c>
      <c r="E12" s="14">
        <v>-9.821</v>
      </c>
      <c r="F12" s="14">
        <v>-9.816</v>
      </c>
      <c r="G12" s="14">
        <v>-9.837</v>
      </c>
      <c r="H12" s="14">
        <f t="shared" si="0"/>
        <v>-9.824666666666667</v>
      </c>
      <c r="I12" s="14">
        <f t="shared" si="1"/>
        <v>20.90866666666667</v>
      </c>
      <c r="J12" s="15">
        <f t="shared" si="2"/>
        <v>-0.011654335539049043</v>
      </c>
      <c r="K12" s="3"/>
      <c r="L12" s="3"/>
      <c r="M12" s="3"/>
    </row>
    <row r="13" spans="1:13" ht="15">
      <c r="A13" s="13" t="str">
        <f>'V Xfrm'!A13</f>
        <v>M67 0299</v>
      </c>
      <c r="B13" s="14">
        <f>'V Xfrm'!B13</f>
        <v>11.266</v>
      </c>
      <c r="C13" s="14">
        <f>'V Xfrm'!C13</f>
        <v>10.698</v>
      </c>
      <c r="D13" s="26">
        <f>'V Xfrm'!D13</f>
        <v>0.5679999999999996</v>
      </c>
      <c r="E13" s="14">
        <v>-10.195</v>
      </c>
      <c r="F13" s="14">
        <v>-10.195</v>
      </c>
      <c r="G13" s="14">
        <v>-10.214</v>
      </c>
      <c r="H13" s="14">
        <f t="shared" si="0"/>
        <v>-10.201333333333332</v>
      </c>
      <c r="I13" s="14">
        <f t="shared" si="1"/>
        <v>20.89933333333333</v>
      </c>
      <c r="J13" s="15">
        <f t="shared" si="2"/>
        <v>-0.008864698356958911</v>
      </c>
      <c r="K13" s="3"/>
      <c r="L13" s="3"/>
      <c r="M13" s="3"/>
    </row>
    <row r="14" spans="1:13" ht="15">
      <c r="A14" s="16" t="str">
        <f>'V Xfrm'!A14</f>
        <v>M67 0303</v>
      </c>
      <c r="B14" s="17">
        <f>'V Xfrm'!B14</f>
        <v>12.413</v>
      </c>
      <c r="C14" s="17">
        <f>'V Xfrm'!C14</f>
        <v>12.072</v>
      </c>
      <c r="D14" s="27">
        <f>'V Xfrm'!D14</f>
        <v>0.3410000000000011</v>
      </c>
      <c r="E14" s="17">
        <v>-8.903</v>
      </c>
      <c r="F14" s="17">
        <v>-8.903</v>
      </c>
      <c r="G14" s="17">
        <v>-8.919</v>
      </c>
      <c r="H14" s="17">
        <f t="shared" si="0"/>
        <v>-8.908333333333333</v>
      </c>
      <c r="I14" s="17">
        <f t="shared" si="1"/>
        <v>20.980333333333334</v>
      </c>
      <c r="J14" s="18">
        <f t="shared" si="2"/>
        <v>0.009163236731939861</v>
      </c>
      <c r="K14" s="3"/>
      <c r="L14" s="3"/>
      <c r="M14" s="3"/>
    </row>
    <row r="15" spans="1:13" ht="15">
      <c r="A15" s="3"/>
      <c r="B15" s="3"/>
      <c r="C15" s="3"/>
      <c r="D15" s="3"/>
      <c r="E15" s="3"/>
      <c r="F15" s="3"/>
      <c r="G15" s="3"/>
      <c r="H15" s="3"/>
      <c r="I15" s="3"/>
      <c r="J15" s="19"/>
      <c r="K15" s="3"/>
      <c r="L15" s="3"/>
      <c r="M15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15"/>
  <sheetViews>
    <sheetView zoomScalePageLayoutView="0" workbookViewId="0" topLeftCell="A1">
      <selection activeCell="O8" sqref="O8"/>
    </sheetView>
  </sheetViews>
  <sheetFormatPr defaultColWidth="9.421875" defaultRowHeight="12.75"/>
  <cols>
    <col min="1" max="1" width="17.421875" style="1" customWidth="1"/>
    <col min="2" max="16384" width="9.421875" style="1" customWidth="1"/>
  </cols>
  <sheetData>
    <row r="1" spans="1:16" ht="15">
      <c r="A1" s="28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4" t="str">
        <f>'V Xfrm'!A3</f>
        <v>Name</v>
      </c>
      <c r="B3" s="5" t="str">
        <f>'V Xfrm'!B3</f>
        <v>V</v>
      </c>
      <c r="C3" s="5" t="str">
        <f>'V Xfrm'!C3</f>
        <v>R</v>
      </c>
      <c r="D3" s="5" t="str">
        <f>'V Xfrm'!D3</f>
        <v>V-R</v>
      </c>
      <c r="E3" s="5" t="s">
        <v>36</v>
      </c>
      <c r="F3" s="5" t="s">
        <v>37</v>
      </c>
      <c r="G3" s="5" t="s">
        <v>38</v>
      </c>
      <c r="H3" s="5" t="s">
        <v>39</v>
      </c>
      <c r="I3" s="5" t="s">
        <v>40</v>
      </c>
      <c r="J3" s="6" t="s">
        <v>10</v>
      </c>
      <c r="K3" s="29" t="s">
        <v>33</v>
      </c>
      <c r="L3" s="30">
        <f>SLOPE(I4:I14,D4:D14)</f>
        <v>-0.1022305649336028</v>
      </c>
      <c r="M3" s="3"/>
      <c r="N3" s="3"/>
      <c r="O3" s="3"/>
      <c r="P3" s="3"/>
    </row>
    <row r="4" spans="1:16" ht="15">
      <c r="A4" s="8" t="str">
        <f>'V Xfrm'!A4</f>
        <v>M67 0047</v>
      </c>
      <c r="B4" s="9">
        <f>'V Xfrm'!B4</f>
        <v>11.546</v>
      </c>
      <c r="C4" s="9">
        <f>'V Xfrm'!C4</f>
        <v>11.297</v>
      </c>
      <c r="D4" s="23">
        <f>'V Xfrm'!D4</f>
        <v>0.24899999999999878</v>
      </c>
      <c r="E4" s="9">
        <v>-8.418</v>
      </c>
      <c r="F4" s="9">
        <v>-8.383</v>
      </c>
      <c r="G4" s="9">
        <v>-8.41</v>
      </c>
      <c r="H4" s="9">
        <f aca="true" t="shared" si="0" ref="H4:H14">AVERAGE(E4:G4)</f>
        <v>-8.403666666666666</v>
      </c>
      <c r="I4" s="9">
        <f aca="true" t="shared" si="1" ref="I4:I14">C4-H4</f>
        <v>19.700666666666667</v>
      </c>
      <c r="J4" s="10">
        <f aca="true" t="shared" si="2" ref="J4:J14">D4*$L$3+$L$4-I4</f>
        <v>0.011610688993926033</v>
      </c>
      <c r="K4" s="31" t="s">
        <v>13</v>
      </c>
      <c r="L4" s="32">
        <f>INTERCEPT(I4:I14,D4:D14)</f>
        <v>19.73773276632906</v>
      </c>
      <c r="M4" s="3"/>
      <c r="N4" s="3"/>
      <c r="O4" s="3"/>
      <c r="P4" s="3"/>
    </row>
    <row r="5" spans="1:16" ht="15">
      <c r="A5" s="13" t="str">
        <f>'V Xfrm'!A5</f>
        <v>M67 0081</v>
      </c>
      <c r="B5" s="14">
        <f>'V Xfrm'!B5</f>
        <v>12.213</v>
      </c>
      <c r="C5" s="14">
        <f>'V Xfrm'!C5</f>
        <v>11.831</v>
      </c>
      <c r="D5" s="26">
        <f>'V Xfrm'!D5</f>
        <v>0.3819999999999997</v>
      </c>
      <c r="E5" s="14">
        <v>-7.879</v>
      </c>
      <c r="F5" s="14">
        <v>-7.848</v>
      </c>
      <c r="G5" s="14">
        <v>-7.852</v>
      </c>
      <c r="H5" s="14">
        <f t="shared" si="0"/>
        <v>-7.859666666666667</v>
      </c>
      <c r="I5" s="14">
        <f t="shared" si="1"/>
        <v>19.690666666666665</v>
      </c>
      <c r="J5" s="15">
        <f t="shared" si="2"/>
        <v>0.008014023857757735</v>
      </c>
      <c r="K5" s="31" t="s">
        <v>15</v>
      </c>
      <c r="L5" s="32">
        <f>STDEV(J4:J14)</f>
        <v>0.009258553597446628</v>
      </c>
      <c r="M5" s="3"/>
      <c r="N5" s="3"/>
      <c r="O5" s="3"/>
      <c r="P5" s="3"/>
    </row>
    <row r="6" spans="1:16" ht="15">
      <c r="A6" s="13" t="str">
        <f>'V Xfrm'!A6</f>
        <v>M67 0134</v>
      </c>
      <c r="B6" s="14">
        <f>'V Xfrm'!B6</f>
        <v>12.119</v>
      </c>
      <c r="C6" s="14">
        <f>'V Xfrm'!C6</f>
        <v>11.837</v>
      </c>
      <c r="D6" s="26">
        <f>'V Xfrm'!D6</f>
        <v>0.28200000000000003</v>
      </c>
      <c r="E6" s="14">
        <v>-7.885</v>
      </c>
      <c r="F6" s="14">
        <v>-7.861</v>
      </c>
      <c r="G6" s="14">
        <v>-7.87</v>
      </c>
      <c r="H6" s="14">
        <f t="shared" si="0"/>
        <v>-7.872</v>
      </c>
      <c r="I6" s="14">
        <f t="shared" si="1"/>
        <v>19.709</v>
      </c>
      <c r="J6" s="15">
        <f t="shared" si="2"/>
        <v>-9.625298221394019E-05</v>
      </c>
      <c r="K6" s="31" t="s">
        <v>45</v>
      </c>
      <c r="L6" s="32">
        <f>SQRT(SUMSQ(J4:J14)/COUNT(J4:J14))</f>
        <v>0.008827684485690556</v>
      </c>
      <c r="M6" s="3"/>
      <c r="N6" s="3"/>
      <c r="O6" s="3"/>
      <c r="P6" s="3"/>
    </row>
    <row r="7" spans="1:16" ht="15">
      <c r="A7" s="13" t="str">
        <f>'V Xfrm'!A7</f>
        <v>M67 0161</v>
      </c>
      <c r="B7" s="14">
        <f>'V Xfrm'!B7</f>
        <v>10.454</v>
      </c>
      <c r="C7" s="14">
        <f>'V Xfrm'!C7</f>
        <v>9.886</v>
      </c>
      <c r="D7" s="26">
        <f>'V Xfrm'!D7</f>
        <v>0.5680000000000014</v>
      </c>
      <c r="E7" s="14">
        <v>-9.822</v>
      </c>
      <c r="F7" s="14">
        <v>-9.791</v>
      </c>
      <c r="G7" s="14">
        <v>-9.8</v>
      </c>
      <c r="H7" s="14">
        <f t="shared" si="0"/>
        <v>-9.804333333333334</v>
      </c>
      <c r="I7" s="14">
        <f t="shared" si="1"/>
        <v>19.690333333333335</v>
      </c>
      <c r="J7" s="15">
        <f t="shared" si="2"/>
        <v>-0.01066752788656089</v>
      </c>
      <c r="K7" s="3"/>
      <c r="L7" s="3"/>
      <c r="M7" s="3"/>
      <c r="N7" s="3"/>
      <c r="O7" s="3"/>
      <c r="P7" s="3"/>
    </row>
    <row r="8" spans="1:16" ht="15">
      <c r="A8" s="13" t="str">
        <f>'V Xfrm'!A8</f>
        <v>M67 0188</v>
      </c>
      <c r="B8" s="14">
        <f>'V Xfrm'!B8</f>
        <v>11.267</v>
      </c>
      <c r="C8" s="14">
        <f>'V Xfrm'!C8</f>
        <v>11.218</v>
      </c>
      <c r="D8" s="26">
        <f>'V Xfrm'!D8</f>
        <v>0.04899999999999949</v>
      </c>
      <c r="E8" s="14">
        <v>-8.54</v>
      </c>
      <c r="F8" s="14">
        <v>-8.517</v>
      </c>
      <c r="G8" s="14">
        <v>-8.517</v>
      </c>
      <c r="H8" s="14">
        <f t="shared" si="0"/>
        <v>-8.524666666666667</v>
      </c>
      <c r="I8" s="14">
        <f t="shared" si="1"/>
        <v>19.742666666666665</v>
      </c>
      <c r="J8" s="15">
        <f t="shared" si="2"/>
        <v>-0.009943198019350064</v>
      </c>
      <c r="K8" s="3"/>
      <c r="L8" s="3"/>
      <c r="M8" s="3"/>
      <c r="N8" s="3"/>
      <c r="O8" s="3"/>
      <c r="P8" s="3"/>
    </row>
    <row r="9" spans="1:16" ht="15">
      <c r="A9" s="13" t="str">
        <f>'V Xfrm'!A9</f>
        <v>M67 0213</v>
      </c>
      <c r="B9" s="14">
        <f>'V Xfrm'!B9</f>
        <v>10.533</v>
      </c>
      <c r="C9" s="14">
        <f>'V Xfrm'!C9</f>
        <v>9.952</v>
      </c>
      <c r="D9" s="26">
        <f>'V Xfrm'!D9</f>
        <v>0.5809999999999995</v>
      </c>
      <c r="E9" s="14">
        <v>-9.751</v>
      </c>
      <c r="F9" s="14">
        <v>-9.728</v>
      </c>
      <c r="G9" s="14">
        <v>-9.734</v>
      </c>
      <c r="H9" s="14">
        <f t="shared" si="0"/>
        <v>-9.737666666666668</v>
      </c>
      <c r="I9" s="14">
        <f t="shared" si="1"/>
        <v>19.689666666666668</v>
      </c>
      <c r="J9" s="15">
        <f t="shared" si="2"/>
        <v>-0.011329858564032236</v>
      </c>
      <c r="K9" s="3"/>
      <c r="L9" s="3"/>
      <c r="M9" s="3"/>
      <c r="N9" s="3"/>
      <c r="O9" s="3"/>
      <c r="P9" s="3"/>
    </row>
    <row r="10" spans="1:16" ht="15">
      <c r="A10" s="13" t="str">
        <f>'V Xfrm'!A10</f>
        <v>M67 0259</v>
      </c>
      <c r="B10" s="14">
        <f>'V Xfrm'!B10</f>
        <v>10.929</v>
      </c>
      <c r="C10" s="14">
        <f>'V Xfrm'!C10</f>
        <v>10.788</v>
      </c>
      <c r="D10" s="26">
        <f>'V Xfrm'!D10</f>
        <v>0.14100000000000001</v>
      </c>
      <c r="E10" s="14">
        <v>-8.959</v>
      </c>
      <c r="F10" s="14">
        <v>-8.943</v>
      </c>
      <c r="G10" s="14">
        <v>-8.932</v>
      </c>
      <c r="H10" s="14">
        <f t="shared" si="0"/>
        <v>-8.944666666666668</v>
      </c>
      <c r="I10" s="14">
        <f t="shared" si="1"/>
        <v>19.732666666666667</v>
      </c>
      <c r="J10" s="15">
        <f t="shared" si="2"/>
        <v>-0.009348409993243934</v>
      </c>
      <c r="K10" s="3"/>
      <c r="L10" s="3"/>
      <c r="M10" s="3"/>
      <c r="N10" s="3"/>
      <c r="O10" s="3"/>
      <c r="P10" s="3"/>
    </row>
    <row r="11" spans="1:16" ht="15">
      <c r="A11" s="13" t="str">
        <f>'V Xfrm'!A11</f>
        <v>M67 0280</v>
      </c>
      <c r="B11" s="14">
        <f>'V Xfrm'!B11</f>
        <v>12.249</v>
      </c>
      <c r="C11" s="14">
        <f>'V Xfrm'!C11</f>
        <v>11.916</v>
      </c>
      <c r="D11" s="26">
        <f>'V Xfrm'!D11</f>
        <v>0.3330000000000002</v>
      </c>
      <c r="E11" s="14">
        <v>-7.792</v>
      </c>
      <c r="F11" s="14">
        <v>-7.774</v>
      </c>
      <c r="G11" s="14">
        <v>-7.784</v>
      </c>
      <c r="H11" s="14">
        <f t="shared" si="0"/>
        <v>-7.783333333333332</v>
      </c>
      <c r="I11" s="14">
        <f t="shared" si="1"/>
        <v>19.699333333333332</v>
      </c>
      <c r="J11" s="15">
        <f t="shared" si="2"/>
        <v>0.004356654872839982</v>
      </c>
      <c r="K11" s="3"/>
      <c r="L11" s="3"/>
      <c r="M11" s="3"/>
      <c r="N11" s="3"/>
      <c r="O11" s="3"/>
      <c r="P11" s="3"/>
    </row>
    <row r="12" spans="1:16" ht="15">
      <c r="A12" s="13" t="str">
        <f>'V Xfrm'!A12</f>
        <v>M67 0298</v>
      </c>
      <c r="B12" s="14">
        <f>'V Xfrm'!B12</f>
        <v>11.637</v>
      </c>
      <c r="C12" s="14">
        <f>'V Xfrm'!C12</f>
        <v>11.084</v>
      </c>
      <c r="D12" s="26">
        <f>'V Xfrm'!D12</f>
        <v>0.5530000000000008</v>
      </c>
      <c r="E12" s="14">
        <v>-8.613</v>
      </c>
      <c r="F12" s="14">
        <v>-8.592</v>
      </c>
      <c r="G12" s="14">
        <v>-8.593</v>
      </c>
      <c r="H12" s="14">
        <f t="shared" si="0"/>
        <v>-8.599333333333332</v>
      </c>
      <c r="I12" s="14">
        <f t="shared" si="1"/>
        <v>19.68333333333333</v>
      </c>
      <c r="J12" s="15">
        <f t="shared" si="2"/>
        <v>-0.0021340694125520088</v>
      </c>
      <c r="K12" s="3"/>
      <c r="L12" s="3"/>
      <c r="M12" s="3"/>
      <c r="N12" s="3"/>
      <c r="O12" s="3"/>
      <c r="P12" s="3"/>
    </row>
    <row r="13" spans="1:16" ht="15">
      <c r="A13" s="13" t="str">
        <f>'V Xfrm'!A13</f>
        <v>M67 0299</v>
      </c>
      <c r="B13" s="14">
        <f>'V Xfrm'!B13</f>
        <v>11.266</v>
      </c>
      <c r="C13" s="14">
        <f>'V Xfrm'!C13</f>
        <v>10.698</v>
      </c>
      <c r="D13" s="26">
        <f>'V Xfrm'!D13</f>
        <v>0.5679999999999996</v>
      </c>
      <c r="E13" s="14">
        <v>-8.989</v>
      </c>
      <c r="F13" s="14">
        <v>-8.966</v>
      </c>
      <c r="G13" s="14">
        <v>-8.969</v>
      </c>
      <c r="H13" s="14">
        <f t="shared" si="0"/>
        <v>-8.974666666666666</v>
      </c>
      <c r="I13" s="14">
        <f t="shared" si="1"/>
        <v>19.672666666666665</v>
      </c>
      <c r="J13" s="15">
        <f t="shared" si="2"/>
        <v>0.006999138780109604</v>
      </c>
      <c r="K13" s="3"/>
      <c r="L13" s="3"/>
      <c r="M13" s="3"/>
      <c r="N13" s="3"/>
      <c r="O13" s="3"/>
      <c r="P13" s="3"/>
    </row>
    <row r="14" spans="1:16" ht="15">
      <c r="A14" s="16" t="str">
        <f>'V Xfrm'!A14</f>
        <v>M67 0303</v>
      </c>
      <c r="B14" s="17">
        <f>'V Xfrm'!B14</f>
        <v>12.413</v>
      </c>
      <c r="C14" s="17">
        <f>'V Xfrm'!C14</f>
        <v>12.072</v>
      </c>
      <c r="D14" s="27">
        <f>'V Xfrm'!D14</f>
        <v>0.3410000000000011</v>
      </c>
      <c r="E14" s="17">
        <v>-7.626</v>
      </c>
      <c r="F14" s="17">
        <v>-7.601</v>
      </c>
      <c r="G14" s="17">
        <v>-7.628</v>
      </c>
      <c r="H14" s="17">
        <f t="shared" si="0"/>
        <v>-7.618333333333333</v>
      </c>
      <c r="I14" s="17">
        <f t="shared" si="1"/>
        <v>19.69033333333333</v>
      </c>
      <c r="J14" s="18">
        <f t="shared" si="2"/>
        <v>0.012538810353369456</v>
      </c>
      <c r="K14" s="3"/>
      <c r="L14" s="3"/>
      <c r="M14" s="3"/>
      <c r="N14" s="3"/>
      <c r="O14" s="3"/>
      <c r="P14" s="3"/>
    </row>
    <row r="15" spans="1:16" ht="15">
      <c r="A15" s="3"/>
      <c r="B15" s="3"/>
      <c r="C15" s="3"/>
      <c r="D15" s="3"/>
      <c r="E15" s="3"/>
      <c r="F15" s="3"/>
      <c r="G15" s="3"/>
      <c r="H15" s="3"/>
      <c r="I15" s="3"/>
      <c r="J15" s="19"/>
      <c r="K15" s="3"/>
      <c r="L15" s="3"/>
      <c r="M15" s="3"/>
      <c r="N15" s="3"/>
      <c r="O15" s="3"/>
      <c r="P15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O15"/>
  <sheetViews>
    <sheetView zoomScalePageLayoutView="0" workbookViewId="0" topLeftCell="A1">
      <selection activeCell="E7" sqref="E7:F7"/>
    </sheetView>
  </sheetViews>
  <sheetFormatPr defaultColWidth="9.421875" defaultRowHeight="12.75"/>
  <cols>
    <col min="1" max="1" width="15.57421875" style="3" customWidth="1"/>
    <col min="2" max="4" width="9.421875" style="3" customWidth="1"/>
    <col min="5" max="16384" width="9.421875" style="1" customWidth="1"/>
  </cols>
  <sheetData>
    <row r="1" spans="1:15" ht="15">
      <c r="A1" s="33" t="s">
        <v>41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5:15" ht="15"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4" t="str">
        <f>'V Xfrm'!A3</f>
        <v>Name</v>
      </c>
      <c r="B3" s="5" t="s">
        <v>42</v>
      </c>
      <c r="C3" s="5" t="str">
        <f>'V Xfrm'!D3</f>
        <v>V-R</v>
      </c>
      <c r="D3" s="6" t="s">
        <v>10</v>
      </c>
      <c r="E3" s="34" t="s">
        <v>43</v>
      </c>
      <c r="F3" s="35">
        <f>SLOPE(C4:C14,B4:B14)</f>
        <v>0.9684710370277202</v>
      </c>
      <c r="G3"/>
      <c r="H3" s="3"/>
      <c r="I3" s="3"/>
      <c r="J3" s="3"/>
      <c r="K3" s="3"/>
      <c r="L3" s="3"/>
      <c r="M3" s="3"/>
      <c r="N3" s="3"/>
      <c r="O3" s="3"/>
    </row>
    <row r="4" spans="1:15" ht="15">
      <c r="A4" s="8" t="str">
        <f>'V Xfrm'!A4</f>
        <v>M67 0047</v>
      </c>
      <c r="B4" s="9">
        <f>'V Xfrm'!H4-'R Xfrm'!H4</f>
        <v>0.44899999999999896</v>
      </c>
      <c r="C4" s="9">
        <f>'V Xfrm'!D4</f>
        <v>0.24899999999999878</v>
      </c>
      <c r="D4" s="10">
        <f aca="true" t="shared" si="0" ref="D4:D14">(B4*$F$3+$F$4)-C4</f>
        <v>0.00929577808186266</v>
      </c>
      <c r="E4" s="36" t="s">
        <v>44</v>
      </c>
      <c r="F4" s="37">
        <f>INTERCEPT(C4:C14,B4:B14)</f>
        <v>-0.1765477175435839</v>
      </c>
      <c r="G4"/>
      <c r="H4" s="3"/>
      <c r="I4" s="3"/>
      <c r="J4" s="3"/>
      <c r="K4" s="3"/>
      <c r="L4" s="3"/>
      <c r="M4" s="3"/>
      <c r="N4" s="3"/>
      <c r="O4" s="3"/>
    </row>
    <row r="5" spans="1:15" ht="15">
      <c r="A5" s="13" t="str">
        <f>'V Xfrm'!A5</f>
        <v>M67 0081</v>
      </c>
      <c r="B5" s="14">
        <f>'V Xfrm'!H5-'R Xfrm'!H5</f>
        <v>0.5850000000000009</v>
      </c>
      <c r="C5" s="14">
        <f>'V Xfrm'!D5</f>
        <v>0.3819999999999997</v>
      </c>
      <c r="D5" s="15">
        <f t="shared" si="0"/>
        <v>0.008007839117633586</v>
      </c>
      <c r="E5" s="36" t="s">
        <v>15</v>
      </c>
      <c r="F5" s="37">
        <f>STDEV(D4:D14)</f>
        <v>0.007116359556427444</v>
      </c>
      <c r="G5"/>
      <c r="H5" s="3"/>
      <c r="I5" s="3"/>
      <c r="J5" s="3"/>
      <c r="K5" s="3"/>
      <c r="L5" s="3"/>
      <c r="M5" s="3"/>
      <c r="N5" s="3"/>
      <c r="O5" s="3"/>
    </row>
    <row r="6" spans="1:15" ht="15">
      <c r="A6" s="13" t="str">
        <f>'V Xfrm'!A6</f>
        <v>M67 0134</v>
      </c>
      <c r="B6" s="14">
        <f>'V Xfrm'!H6-'R Xfrm'!H6</f>
        <v>0.4603333333333337</v>
      </c>
      <c r="C6" s="14">
        <f>'V Xfrm'!D6</f>
        <v>0.28200000000000003</v>
      </c>
      <c r="D6" s="15">
        <f t="shared" si="0"/>
        <v>-0.012728216831823014</v>
      </c>
      <c r="E6" s="36" t="s">
        <v>45</v>
      </c>
      <c r="F6" s="37">
        <f>SQRT(SUMSQ(D4:D14)/COUNT(D4:D14))</f>
        <v>0.006785182608673925</v>
      </c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13" t="str">
        <f>'V Xfrm'!A7</f>
        <v>M67 0161</v>
      </c>
      <c r="B7" s="14">
        <f>'V Xfrm'!H7-'R Xfrm'!H7</f>
        <v>0.7686666666666682</v>
      </c>
      <c r="C7" s="14">
        <f>'V Xfrm'!D7</f>
        <v>0.5680000000000014</v>
      </c>
      <c r="D7" s="15">
        <f t="shared" si="0"/>
        <v>-0.00011631374827625329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13" t="str">
        <f>'V Xfrm'!A8</f>
        <v>M67 0188</v>
      </c>
      <c r="B8" s="14">
        <f>'V Xfrm'!H8-'R Xfrm'!H8</f>
        <v>0.23499999999999943</v>
      </c>
      <c r="C8" s="14">
        <f>'V Xfrm'!D8</f>
        <v>0.04899999999999949</v>
      </c>
      <c r="D8" s="15">
        <f t="shared" si="0"/>
        <v>0.0020429761579303096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13" t="str">
        <f>'V Xfrm'!A9</f>
        <v>M67 0213</v>
      </c>
      <c r="B9" s="14">
        <f>'V Xfrm'!H9-'R Xfrm'!H9</f>
        <v>0.783333333333335</v>
      </c>
      <c r="C9" s="14">
        <f>'V Xfrm'!D9</f>
        <v>0.5809999999999995</v>
      </c>
      <c r="D9" s="15">
        <f t="shared" si="0"/>
        <v>0.0010879281281322983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">
      <c r="A10" s="13" t="str">
        <f>'V Xfrm'!A10</f>
        <v>M67 0259</v>
      </c>
      <c r="B10" s="14">
        <f>'V Xfrm'!H10-'R Xfrm'!H10</f>
        <v>0.3340000000000014</v>
      </c>
      <c r="C10" s="14">
        <f>'V Xfrm'!D10</f>
        <v>0.14100000000000001</v>
      </c>
      <c r="D10" s="15">
        <f t="shared" si="0"/>
        <v>0.005921608823675983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">
      <c r="A11" s="13" t="str">
        <f>'V Xfrm'!A11</f>
        <v>M67 0280</v>
      </c>
      <c r="B11" s="14">
        <f>'V Xfrm'!H11-'R Xfrm'!H11</f>
        <v>0.5186666666666664</v>
      </c>
      <c r="C11" s="14">
        <f>'V Xfrm'!D11</f>
        <v>0.3330000000000002</v>
      </c>
      <c r="D11" s="15">
        <f t="shared" si="0"/>
        <v>-0.0072340730052068425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">
      <c r="A12" s="13" t="str">
        <f>'V Xfrm'!A12</f>
        <v>M67 0298</v>
      </c>
      <c r="B12" s="14">
        <f>'V Xfrm'!H12-'R Xfrm'!H12</f>
        <v>0.7553333333333319</v>
      </c>
      <c r="C12" s="14">
        <f>'V Xfrm'!D12</f>
        <v>0.5530000000000008</v>
      </c>
      <c r="D12" s="15">
        <f t="shared" si="0"/>
        <v>0.001970739091351814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">
      <c r="A13" s="13" t="str">
        <f>'V Xfrm'!A13</f>
        <v>M67 0299</v>
      </c>
      <c r="B13" s="14">
        <f>'V Xfrm'!H13-'R Xfrm'!H13</f>
        <v>0.7703333333333333</v>
      </c>
      <c r="C13" s="14">
        <f>'V Xfrm'!D13</f>
        <v>0.5679999999999996</v>
      </c>
      <c r="D13" s="15">
        <f t="shared" si="0"/>
        <v>0.0014978046467702955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">
      <c r="A14" s="16" t="str">
        <f>'V Xfrm'!A14</f>
        <v>M67 0303</v>
      </c>
      <c r="B14" s="17">
        <f>'V Xfrm'!H14-'R Xfrm'!H14</f>
        <v>0.5243333333333329</v>
      </c>
      <c r="C14" s="17">
        <f>'V Xfrm'!D14</f>
        <v>0.3410000000000011</v>
      </c>
      <c r="D14" s="18">
        <f t="shared" si="0"/>
        <v>-0.009746070462050782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4:15" ht="15">
      <c r="D15" s="1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UsrRef</cp:lastModifiedBy>
  <dcterms:modified xsi:type="dcterms:W3CDTF">2014-09-25T07:06:26Z</dcterms:modified>
  <cp:category/>
  <cp:version/>
  <cp:contentType/>
  <cp:contentStatus/>
</cp:coreProperties>
</file>